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6405" activeTab="0"/>
  </bookViews>
  <sheets>
    <sheet name="SchoolRecord" sheetId="1" r:id="rId1"/>
    <sheet name="MaleFemale" sheetId="2" r:id="rId2"/>
    <sheet name="4thBoys" sheetId="3" r:id="rId3"/>
    <sheet name="6thBoys" sheetId="4" r:id="rId4"/>
    <sheet name="8thBoys" sheetId="5" r:id="rId5"/>
    <sheet name="10thBoys" sheetId="6" r:id="rId6"/>
    <sheet name="4thGirls" sheetId="7" r:id="rId7"/>
    <sheet name="6thGirls" sheetId="8" r:id="rId8"/>
    <sheet name="8thGirls" sheetId="9" r:id="rId9"/>
    <sheet name="10thGirls" sheetId="10" r:id="rId10"/>
  </sheets>
  <definedNames/>
  <calcPr fullCalcOnLoad="1"/>
</workbook>
</file>

<file path=xl/sharedStrings.xml><?xml version="1.0" encoding="utf-8"?>
<sst xmlns="http://schemas.openxmlformats.org/spreadsheetml/2006/main" count="367" uniqueCount="62">
  <si>
    <t>FirstName</t>
  </si>
  <si>
    <t>LastName</t>
  </si>
  <si>
    <t>Birthdate</t>
  </si>
  <si>
    <t>Height</t>
  </si>
  <si>
    <t>Weight</t>
  </si>
  <si>
    <t>BMI</t>
  </si>
  <si>
    <t>Fred</t>
  </si>
  <si>
    <t>Jones</t>
  </si>
  <si>
    <t xml:space="preserve">Sally </t>
  </si>
  <si>
    <t>Smith</t>
  </si>
  <si>
    <t>Gender</t>
  </si>
  <si>
    <t>AGE</t>
  </si>
  <si>
    <t>StudentID</t>
  </si>
  <si>
    <t>Mile</t>
  </si>
  <si>
    <t>MMHS</t>
  </si>
  <si>
    <t>MFHS</t>
  </si>
  <si>
    <t>MIleHSPassed</t>
  </si>
  <si>
    <t>M</t>
  </si>
  <si>
    <t>F</t>
  </si>
  <si>
    <t>SRLeft</t>
  </si>
  <si>
    <t>SRRight</t>
  </si>
  <si>
    <t>SRPassed</t>
  </si>
  <si>
    <t>Class</t>
  </si>
  <si>
    <t>Grade</t>
  </si>
  <si>
    <t>SRHS</t>
  </si>
  <si>
    <t>CU</t>
  </si>
  <si>
    <t>MCUHS</t>
  </si>
  <si>
    <t>FCUHS</t>
  </si>
  <si>
    <t>CUHSPassed</t>
  </si>
  <si>
    <t>PU</t>
  </si>
  <si>
    <t>PUHSPassed</t>
  </si>
  <si>
    <t>PUHS</t>
  </si>
  <si>
    <t>School</t>
  </si>
  <si>
    <t>District</t>
  </si>
  <si>
    <t>Date</t>
  </si>
  <si>
    <t>Test Administrator</t>
  </si>
  <si>
    <t> Principal</t>
  </si>
  <si>
    <t>Grade Four</t>
  </si>
  <si>
    <t>Grade Six</t>
  </si>
  <si>
    <t>Grade Eight</t>
  </si>
  <si>
    <t>Grade Ten</t>
  </si>
  <si>
    <t>A. Number of Students Tested on all 4 Items</t>
  </si>
  <si>
    <t>Boys</t>
  </si>
  <si>
    <t>Girls</t>
  </si>
  <si>
    <t>B. Number of Students Medically Exempt</t>
  </si>
  <si>
    <t>C. Number of Students Meeting the Flexibility Standard (Modified Sit and Reach Test)</t>
  </si>
  <si>
    <t>D. Number of Students Meeting the Strength and Endurance Standard (Right-Angle Push-Up Test)</t>
  </si>
  <si>
    <t>E. Number of Students Meeting the Strength and Endurance Standard (Partial Curl-Up Test)</t>
  </si>
  <si>
    <t>F. Number of Students Meeting the Aerobic Standard (One-Mile Run/Walk)</t>
  </si>
  <si>
    <t>G. Number of Students Meeting the Standards on All 4 Test Items</t>
  </si>
  <si>
    <t>AnySchool</t>
  </si>
  <si>
    <t>TestDate</t>
  </si>
  <si>
    <t>Fall</t>
  </si>
  <si>
    <t xml:space="preserve">Fall  </t>
  </si>
  <si>
    <t>AnyDistrict</t>
  </si>
  <si>
    <t>Fall04</t>
  </si>
  <si>
    <t>F.Jones</t>
  </si>
  <si>
    <t>S.Smith</t>
  </si>
  <si>
    <t>MedEx</t>
  </si>
  <si>
    <t>SubT/Avg</t>
  </si>
  <si>
    <t>Totals</t>
  </si>
  <si>
    <t>#Passed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</si>
</sst>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h: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18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2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2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0" fontId="0" fillId="0" borderId="1" xfId="0" applyNumberFormat="1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/>
    </xf>
    <xf numFmtId="0" fontId="5" fillId="3" borderId="1" xfId="0" applyNumberFormat="1" applyFont="1" applyFill="1" applyBorder="1" applyAlignment="1">
      <alignment/>
    </xf>
    <xf numFmtId="2" fontId="5" fillId="3" borderId="1" xfId="0" applyNumberFormat="1" applyFont="1" applyFill="1" applyBorder="1" applyAlignment="1">
      <alignment/>
    </xf>
    <xf numFmtId="14" fontId="6" fillId="0" borderId="2" xfId="0" applyNumberFormat="1" applyFont="1" applyBorder="1" applyAlignment="1">
      <alignment/>
    </xf>
    <xf numFmtId="14" fontId="4" fillId="3" borderId="1" xfId="0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14" fillId="3" borderId="1" xfId="0" applyFont="1" applyFill="1" applyBorder="1" applyAlignment="1">
      <alignment/>
    </xf>
    <xf numFmtId="0" fontId="14" fillId="3" borderId="1" xfId="0" applyNumberFormat="1" applyFont="1" applyFill="1" applyBorder="1" applyAlignment="1">
      <alignment/>
    </xf>
    <xf numFmtId="14" fontId="14" fillId="3" borderId="1" xfId="0" applyNumberFormat="1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/>
    </xf>
    <xf numFmtId="2" fontId="17" fillId="2" borderId="1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0" xfId="0" applyFont="1" applyBorder="1" applyAlignment="1">
      <alignment vertical="top"/>
    </xf>
    <xf numFmtId="0" fontId="0" fillId="0" borderId="2" xfId="0" applyBorder="1" applyAlignment="1">
      <alignment/>
    </xf>
    <xf numFmtId="0" fontId="6" fillId="0" borderId="10" xfId="0" applyFont="1" applyBorder="1" applyAlignment="1">
      <alignment/>
    </xf>
    <xf numFmtId="0" fontId="6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A1">
      <pane ySplit="4" topLeftCell="BM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8.421875" style="0" customWidth="1"/>
    <col min="2" max="2" width="11.7109375" style="0" customWidth="1"/>
    <col min="7" max="7" width="10.140625" style="0" bestFit="1" customWidth="1"/>
  </cols>
  <sheetData>
    <row r="1" spans="1:9" ht="16.5" thickBot="1">
      <c r="A1" s="33" t="s">
        <v>32</v>
      </c>
      <c r="B1" s="28" t="s">
        <v>50</v>
      </c>
      <c r="C1" s="35" t="s">
        <v>33</v>
      </c>
      <c r="D1" s="49" t="s">
        <v>54</v>
      </c>
      <c r="E1" s="50"/>
      <c r="F1" s="36" t="s">
        <v>34</v>
      </c>
      <c r="G1" s="25" t="s">
        <v>55</v>
      </c>
      <c r="H1" s="1"/>
      <c r="I1" s="1"/>
    </row>
    <row r="2" spans="1:9" ht="16.5" thickBot="1">
      <c r="A2" s="34" t="s">
        <v>35</v>
      </c>
      <c r="B2" s="53" t="s">
        <v>56</v>
      </c>
      <c r="C2" s="54"/>
      <c r="D2" s="37" t="s">
        <v>36</v>
      </c>
      <c r="E2" s="37"/>
      <c r="F2" s="51" t="s">
        <v>57</v>
      </c>
      <c r="G2" s="52"/>
      <c r="H2" s="1"/>
      <c r="I2" s="1"/>
    </row>
    <row r="3" spans="1:9" ht="23.25" customHeight="1">
      <c r="A3" s="41"/>
      <c r="B3" s="47" t="s">
        <v>37</v>
      </c>
      <c r="C3" s="48"/>
      <c r="D3" s="47" t="s">
        <v>38</v>
      </c>
      <c r="E3" s="48"/>
      <c r="F3" s="47" t="s">
        <v>39</v>
      </c>
      <c r="G3" s="48"/>
      <c r="H3" s="47" t="s">
        <v>40</v>
      </c>
      <c r="I3" s="48"/>
    </row>
    <row r="4" spans="1:9" ht="12.75" customHeight="1">
      <c r="A4" s="42"/>
      <c r="B4" s="9" t="s">
        <v>42</v>
      </c>
      <c r="C4" s="9" t="s">
        <v>43</v>
      </c>
      <c r="D4" s="9" t="s">
        <v>42</v>
      </c>
      <c r="E4" s="9" t="s">
        <v>43</v>
      </c>
      <c r="F4" s="9" t="s">
        <v>42</v>
      </c>
      <c r="G4" s="9" t="s">
        <v>43</v>
      </c>
      <c r="H4" s="9" t="s">
        <v>42</v>
      </c>
      <c r="I4" s="9" t="s">
        <v>43</v>
      </c>
    </row>
    <row r="5" spans="1:9" ht="58.5" customHeight="1">
      <c r="A5" s="43" t="s">
        <v>41</v>
      </c>
      <c r="B5" s="44">
        <f>4thBoys!$B4</f>
        <v>0</v>
      </c>
      <c r="C5" s="44">
        <f>4thGirls!$B4</f>
        <v>0</v>
      </c>
      <c r="D5" s="44">
        <f>6thBoys!$B5</f>
        <v>1</v>
      </c>
      <c r="E5" s="44">
        <f>6thGirls!$B5</f>
        <v>1</v>
      </c>
      <c r="F5" s="44">
        <f>8thBoys!$B5</f>
        <v>1</v>
      </c>
      <c r="G5" s="44">
        <f>8thGirls!$B5</f>
        <v>1</v>
      </c>
      <c r="H5" s="44">
        <f>'10thBoys'!$B5</f>
        <v>1</v>
      </c>
      <c r="I5" s="44">
        <f>'10thGirls'!B5</f>
        <v>1</v>
      </c>
    </row>
    <row r="6" spans="1:9" ht="52.5" customHeight="1">
      <c r="A6" s="43" t="s">
        <v>44</v>
      </c>
      <c r="B6" s="45">
        <f>4thBoys!D4</f>
        <v>0</v>
      </c>
      <c r="C6" s="45">
        <f>4thGirls!D4</f>
        <v>0</v>
      </c>
      <c r="D6" s="45">
        <f>6thBoys!D5</f>
        <v>0</v>
      </c>
      <c r="E6" s="45">
        <f>6thGirls!D5</f>
        <v>1</v>
      </c>
      <c r="F6" s="45">
        <f>8thBoys!D5</f>
        <v>0</v>
      </c>
      <c r="G6" s="45">
        <f>8thGirls!D5</f>
        <v>1</v>
      </c>
      <c r="H6" s="45">
        <f>'10thBoys'!D5</f>
        <v>0</v>
      </c>
      <c r="I6" s="45">
        <f>'10thGirls'!D5</f>
        <v>1</v>
      </c>
    </row>
    <row r="7" spans="1:9" ht="73.5" customHeight="1">
      <c r="A7" s="43" t="s">
        <v>45</v>
      </c>
      <c r="B7" s="45">
        <f>4thBoys!V5</f>
        <v>1</v>
      </c>
      <c r="C7" s="45">
        <f>4thGirls!V5</f>
        <v>0</v>
      </c>
      <c r="D7" s="45">
        <f>6thBoys!V6</f>
        <v>1</v>
      </c>
      <c r="E7" s="45">
        <f>6thGirls!V6</f>
        <v>-1</v>
      </c>
      <c r="F7" s="45">
        <f>8thBoys!V6</f>
        <v>1</v>
      </c>
      <c r="G7" s="45">
        <f>8thGirls!V6</f>
        <v>-1</v>
      </c>
      <c r="H7" s="45">
        <f>'10thBoys'!V6</f>
        <v>1</v>
      </c>
      <c r="I7" s="45">
        <f>'10thGirls'!V6</f>
        <v>-1</v>
      </c>
    </row>
    <row r="8" spans="1:9" ht="88.5" customHeight="1">
      <c r="A8" s="43" t="s">
        <v>46</v>
      </c>
      <c r="B8" s="45">
        <f>4thBoys!AC5</f>
        <v>1</v>
      </c>
      <c r="C8" s="45">
        <f>4thGirls!AC5</f>
        <v>0</v>
      </c>
      <c r="D8" s="45">
        <f>6thBoys!AC6</f>
        <v>1</v>
      </c>
      <c r="E8" s="45">
        <f>6thGirls!AC6</f>
        <v>-1</v>
      </c>
      <c r="F8" s="45">
        <f>8thBoys!AC6</f>
        <v>1</v>
      </c>
      <c r="G8" s="45">
        <f>8thGirls!AC6</f>
        <v>-1</v>
      </c>
      <c r="H8" s="45">
        <f>'10thBoys'!AC6</f>
        <v>1</v>
      </c>
      <c r="I8" s="45">
        <f>'10thGirls'!AC6</f>
        <v>-1</v>
      </c>
    </row>
    <row r="9" spans="1:9" ht="88.5" customHeight="1">
      <c r="A9" s="43" t="s">
        <v>47</v>
      </c>
      <c r="B9" s="46">
        <f>4thBoys!Z5</f>
        <v>1</v>
      </c>
      <c r="C9" s="46">
        <f>4thGirls!Z5</f>
        <v>1</v>
      </c>
      <c r="D9" s="46">
        <f>6thBoys!Z6</f>
        <v>1</v>
      </c>
      <c r="E9" s="46">
        <f>6thGirls!Z6</f>
        <v>0</v>
      </c>
      <c r="F9" s="46">
        <f>8thBoys!Z6</f>
        <v>1</v>
      </c>
      <c r="G9" s="46">
        <f>8thGirls!Z6</f>
        <v>0</v>
      </c>
      <c r="H9" s="46">
        <f>'10thBoys'!Z6</f>
        <v>1</v>
      </c>
      <c r="I9" s="46">
        <f>'10thGirls'!Z6</f>
        <v>0</v>
      </c>
    </row>
    <row r="10" spans="1:9" ht="63.75">
      <c r="A10" s="43" t="s">
        <v>48</v>
      </c>
      <c r="B10" s="45">
        <f>4thBoys!R5</f>
        <v>1</v>
      </c>
      <c r="C10" s="45">
        <f>4thGirls!R5</f>
        <v>1</v>
      </c>
      <c r="D10" s="45">
        <f>6thBoys!R6</f>
        <v>1</v>
      </c>
      <c r="E10" s="45">
        <f>6thGirls!R6</f>
        <v>0</v>
      </c>
      <c r="F10" s="45">
        <f>8thBoys!R6</f>
        <v>1</v>
      </c>
      <c r="G10" s="45">
        <f>8thGirls!R6</f>
        <v>0</v>
      </c>
      <c r="H10" s="45">
        <f>'10thBoys'!R6</f>
        <v>1</v>
      </c>
      <c r="I10" s="45">
        <f>'10thGirls'!R6</f>
        <v>0</v>
      </c>
    </row>
    <row r="11" spans="1:9" ht="51">
      <c r="A11" s="43" t="s">
        <v>49</v>
      </c>
      <c r="B11" s="45">
        <f>4thBoys!AD4</f>
        <v>0</v>
      </c>
      <c r="C11" s="45">
        <f>4thGirls!AD4</f>
        <v>0</v>
      </c>
      <c r="D11" s="45">
        <f>6thBoys!AD5</f>
        <v>1</v>
      </c>
      <c r="E11" s="45">
        <f>6thGirls!AD5</f>
        <v>0</v>
      </c>
      <c r="F11" s="45">
        <f>8thBoys!AD5</f>
        <v>1</v>
      </c>
      <c r="G11" s="45">
        <f>8thGirls!AD5</f>
        <v>0</v>
      </c>
      <c r="H11" s="45">
        <f>'10thBoys'!AD5</f>
        <v>1</v>
      </c>
      <c r="I11" s="45">
        <f>'10thGirls'!AD5</f>
        <v>0</v>
      </c>
    </row>
  </sheetData>
  <mergeCells count="7">
    <mergeCell ref="B2:C2"/>
    <mergeCell ref="B3:C3"/>
    <mergeCell ref="D3:E3"/>
    <mergeCell ref="F3:G3"/>
    <mergeCell ref="H3:I3"/>
    <mergeCell ref="D1:E1"/>
    <mergeCell ref="F2:G2"/>
  </mergeCells>
  <printOptions/>
  <pageMargins left="0.75" right="0.75" top="1" bottom="1" header="0.5" footer="0.5"/>
  <pageSetup fitToHeight="1" fitToWidth="1" orientation="portrait" scale="95" r:id="rId1"/>
  <headerFooter alignWithMargins="0">
    <oddHeader>&amp;C&amp;"Arial,Bold"&amp;16CT PHYSICAL FITNESS ASSESSMENT RESULTS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pane xSplit="3" topLeftCell="D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2.00390625" style="2" customWidth="1"/>
    <col min="2" max="2" width="1.8515625" style="2" customWidth="1"/>
    <col min="3" max="3" width="5.7109375" style="2" customWidth="1"/>
    <col min="4" max="4" width="9.140625" style="2" customWidth="1"/>
    <col min="5" max="5" width="10.140625" style="2" bestFit="1" customWidth="1"/>
    <col min="6" max="7" width="7.8515625" style="2" customWidth="1"/>
    <col min="8" max="9" width="7.8515625" style="16" customWidth="1"/>
    <col min="10" max="10" width="9.140625" style="3" customWidth="1"/>
    <col min="11" max="11" width="6.57421875" style="7" customWidth="1"/>
    <col min="12" max="15" width="9.140625" style="2" customWidth="1"/>
    <col min="16" max="17" width="9.140625" style="7" customWidth="1"/>
    <col min="18" max="18" width="14.00390625" style="13" bestFit="1" customWidth="1"/>
    <col min="19" max="20" width="9.140625" style="2" customWidth="1"/>
    <col min="21" max="22" width="9.140625" style="7" customWidth="1"/>
    <col min="23" max="23" width="9.140625" style="2" customWidth="1"/>
    <col min="24" max="25" width="9.140625" style="7" customWidth="1"/>
    <col min="26" max="26" width="12.57421875" style="7" bestFit="1" customWidth="1"/>
    <col min="27" max="27" width="9.140625" style="2" customWidth="1"/>
    <col min="28" max="28" width="10.28125" style="20" customWidth="1"/>
    <col min="29" max="29" width="12.57421875" style="20" bestFit="1" customWidth="1"/>
    <col min="30" max="30" width="10.00390625" style="7" customWidth="1"/>
    <col min="31" max="16384" width="9.140625" style="2" customWidth="1"/>
  </cols>
  <sheetData>
    <row r="1" spans="1:30" s="9" customFormat="1" ht="15.75">
      <c r="A1" s="9" t="s">
        <v>12</v>
      </c>
      <c r="B1" s="9" t="s">
        <v>1</v>
      </c>
      <c r="C1" s="9" t="s">
        <v>0</v>
      </c>
      <c r="D1" s="9" t="s">
        <v>58</v>
      </c>
      <c r="E1" s="9" t="s">
        <v>2</v>
      </c>
      <c r="F1" s="9" t="s">
        <v>10</v>
      </c>
      <c r="G1" s="9" t="s">
        <v>32</v>
      </c>
      <c r="H1" s="15" t="s">
        <v>22</v>
      </c>
      <c r="I1" s="15" t="s">
        <v>23</v>
      </c>
      <c r="J1" s="26" t="s">
        <v>51</v>
      </c>
      <c r="K1" s="9" t="s">
        <v>11</v>
      </c>
      <c r="L1" s="9" t="s">
        <v>3</v>
      </c>
      <c r="M1" s="9" t="s">
        <v>4</v>
      </c>
      <c r="N1" s="9" t="s">
        <v>5</v>
      </c>
      <c r="O1" s="9" t="s">
        <v>13</v>
      </c>
      <c r="P1" s="9" t="s">
        <v>14</v>
      </c>
      <c r="Q1" s="9" t="s">
        <v>15</v>
      </c>
      <c r="R1" s="11" t="s">
        <v>16</v>
      </c>
      <c r="S1" s="9" t="s">
        <v>19</v>
      </c>
      <c r="T1" s="9" t="s">
        <v>20</v>
      </c>
      <c r="U1" s="19" t="s">
        <v>24</v>
      </c>
      <c r="V1" s="19" t="s">
        <v>21</v>
      </c>
      <c r="W1" s="9" t="s">
        <v>25</v>
      </c>
      <c r="X1" s="19" t="s">
        <v>26</v>
      </c>
      <c r="Y1" s="19" t="s">
        <v>27</v>
      </c>
      <c r="Z1" s="19" t="s">
        <v>28</v>
      </c>
      <c r="AA1" s="9" t="s">
        <v>29</v>
      </c>
      <c r="AB1" s="19" t="s">
        <v>31</v>
      </c>
      <c r="AC1" s="19" t="s">
        <v>30</v>
      </c>
      <c r="AD1" s="8" t="s">
        <v>61</v>
      </c>
    </row>
    <row r="2" spans="1:30" ht="18">
      <c r="A2" s="2">
        <v>22222</v>
      </c>
      <c r="B2" s="2" t="s">
        <v>9</v>
      </c>
      <c r="C2" s="2" t="s">
        <v>8</v>
      </c>
      <c r="D2" s="2" t="b">
        <v>1</v>
      </c>
      <c r="E2" s="3">
        <v>34281</v>
      </c>
      <c r="F2" s="3" t="s">
        <v>18</v>
      </c>
      <c r="G2" s="3" t="s">
        <v>50</v>
      </c>
      <c r="H2" s="16">
        <v>222</v>
      </c>
      <c r="I2" s="16">
        <v>6</v>
      </c>
      <c r="J2" s="3" t="s">
        <v>53</v>
      </c>
      <c r="K2" s="4">
        <f ca="1">IF(MONTH(TODAY())&gt;MONTH(E2),YEAR(TODAY())-YEAR(E2),IF(AND(MONTH(TODAY())=MONTH(E2),DAY(TODAY())&gt;=DAY(E2)),YEAR(TODAY())-YEAR(E2),(YEAR(TODAY())-YEAR(E2))-1))</f>
        <v>11</v>
      </c>
      <c r="L2" s="2">
        <v>61</v>
      </c>
      <c r="M2" s="2">
        <v>110</v>
      </c>
      <c r="N2" s="5">
        <f>(M2/(L2*L2))*703</f>
        <v>20.782047836603063</v>
      </c>
      <c r="O2" s="10">
        <v>0.37222222222222223</v>
      </c>
      <c r="P2" s="6" t="str">
        <f>IF(K2&lt;9,"10:10",IF(K2=9,"9:45",IF(K2=10,"9:30",IF(K2=11,"9:15",IF(K2=12,"9:00",IF(K2=13,"8:00",IF(K2=14,"8:00",IF(K2=15,"7:45",""))))))))</f>
        <v>9:15</v>
      </c>
      <c r="Q2" s="14" t="str">
        <f>IF($K2&lt;9,"11:15",IF($K2=9,"11:00",IF($K2=10,"10:45",IF($K2=11,"10:30",IF($K2=12,"10:15",IF($K2={13,14,15},"10:00",IF($K2={16,17,18},"9:45","")))))))</f>
        <v>10:30</v>
      </c>
      <c r="R2" s="12" t="str">
        <f>IF(AND(F2="M",O2&lt;P2+"0:01"),"1",IF(AND(F2="F",O2&lt;Q2+"0:01"),"1",""))</f>
        <v>1</v>
      </c>
      <c r="S2" s="2">
        <v>25</v>
      </c>
      <c r="T2" s="2">
        <v>26</v>
      </c>
      <c r="U2" s="7" t="str">
        <f>IF(AND($F2="M",$K2&lt;15),"25",IF(AND($F2="M",$K2&gt;14),"26",IF(AND($F2="F",$K2&lt;13),"26",IF(AND($F2="F",$K2&gt;12),"27",""))))</f>
        <v>26</v>
      </c>
      <c r="V2" s="39">
        <f>IF(AND(S2&gt;U2-1,T2&gt;U2-1),"1","")</f>
      </c>
      <c r="W2" s="2">
        <v>50</v>
      </c>
      <c r="X2" s="18" t="b">
        <f>IF(AND($K2=8,$F2="M"),"18",IF(AND($K2=9,$F2="M"),"20",IF(AND($K2=10,$F2="M"),"22",IF(AND($K2=11,$F2="M"),"25",IF(AND($K2=12,$F2="M"),"28",IF(AND($K2=13,$F2="M"),"30",IF(AND($K2=14,$F2="M"),"32,""")))))))</f>
        <v>0</v>
      </c>
      <c r="Y2" s="18" t="str">
        <f>IF($K2=8,"18",IF($K2=9,"20",IF($K2=10,"22",IF($K2=11,"24",IF($K2=12,"26",IF($K2=13,"28",IF($K2=14,"30",IF($K2=15,"32",""))))))))</f>
        <v>24</v>
      </c>
      <c r="Z2" s="17" t="str">
        <f>IF(AND(F2="M",W2&gt;X2-1),"1",IF(AND(F2="F",W2&gt;Y2-1),"1",""))</f>
        <v>1</v>
      </c>
      <c r="AA2" s="2">
        <v>5</v>
      </c>
      <c r="AB2" s="21" t="str">
        <f>IF(AND(F2="M",K2&gt;0),K2,IF(AND(F2="F",K2&lt;9),"6",IF(AND(F2="F",K2&lt;11),"7",IF(AND(F2="F",K2&lt;14),"8",IF(AND(F2="F",K2&gt;13),"9","")))))</f>
        <v>8</v>
      </c>
      <c r="AC2" s="38">
        <f>IF(AA2&gt;AB2-1,"1","")</f>
      </c>
      <c r="AD2" s="40">
        <f>IF(AND(AC2="1",Z2="1",V2="1",R2="1"),"1","")</f>
      </c>
    </row>
    <row r="3" ht="15.75">
      <c r="R3" s="12"/>
    </row>
    <row r="5" spans="1:30" s="22" customFormat="1" ht="15.75">
      <c r="A5" s="22" t="s">
        <v>59</v>
      </c>
      <c r="B5" s="22">
        <f>COUNTA(B2:B2)</f>
        <v>1</v>
      </c>
      <c r="D5" s="22">
        <f>COUNTIF(D2:D3,"TRUE")</f>
        <v>1</v>
      </c>
      <c r="H5" s="23"/>
      <c r="I5" s="23"/>
      <c r="J5" s="27"/>
      <c r="L5" s="22">
        <f>AVERAGE(L2:L4)</f>
        <v>61</v>
      </c>
      <c r="M5" s="22">
        <f>AVERAGE(M2:M4)</f>
        <v>110</v>
      </c>
      <c r="N5" s="24">
        <f>AVERAGE(N2:N4)</f>
        <v>20.782047836603063</v>
      </c>
      <c r="R5" s="22">
        <f>COUNTIF(R2:R2,"1")</f>
        <v>1</v>
      </c>
      <c r="S5" s="22">
        <f>AVERAGE(S2:S4)</f>
        <v>25</v>
      </c>
      <c r="T5" s="22">
        <f>AVERAGE(T2:T4)</f>
        <v>26</v>
      </c>
      <c r="V5" s="22">
        <f>COUNTIF(V2:V4,"1")</f>
        <v>0</v>
      </c>
      <c r="W5" s="22">
        <f>AVERAGE(W2:W4)</f>
        <v>50</v>
      </c>
      <c r="Z5" s="22">
        <f>COUNTIF(Z2:Z4,"1")</f>
        <v>1</v>
      </c>
      <c r="AA5" s="22">
        <f>AVERAGE(AA2:AA4)</f>
        <v>5</v>
      </c>
      <c r="AC5" s="22">
        <f>COUNTIF(AC2:AC4,"1")</f>
        <v>0</v>
      </c>
      <c r="AD5" s="22">
        <f>COUNTIF(AD2:AD2,"1")</f>
        <v>0</v>
      </c>
    </row>
    <row r="6" spans="1:30" s="29" customFormat="1" ht="15">
      <c r="A6" s="32" t="s">
        <v>60</v>
      </c>
      <c r="H6" s="30"/>
      <c r="I6" s="30"/>
      <c r="J6" s="31"/>
      <c r="R6" s="32">
        <f>SUM(R5-$D5)</f>
        <v>0</v>
      </c>
      <c r="V6" s="32">
        <f>SUM(V5-$D5)</f>
        <v>-1</v>
      </c>
      <c r="Z6" s="32">
        <f>SUM(Z5-$D5)</f>
        <v>0</v>
      </c>
      <c r="AC6" s="32">
        <f>SUM(AC5-$D5)</f>
        <v>-1</v>
      </c>
      <c r="AD6" s="3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workbookViewId="0" topLeftCell="A1">
      <pane xSplit="3" topLeftCell="D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2.00390625" style="2" customWidth="1"/>
    <col min="2" max="2" width="1.8515625" style="2" customWidth="1"/>
    <col min="3" max="3" width="5.7109375" style="2" customWidth="1"/>
    <col min="4" max="4" width="9.140625" style="2" customWidth="1"/>
    <col min="5" max="5" width="10.140625" style="2" bestFit="1" customWidth="1"/>
    <col min="6" max="7" width="7.8515625" style="2" customWidth="1"/>
    <col min="8" max="9" width="7.8515625" style="16" customWidth="1"/>
    <col min="10" max="10" width="9.140625" style="3" bestFit="1" customWidth="1"/>
    <col min="11" max="11" width="6.57421875" style="7" customWidth="1"/>
    <col min="12" max="15" width="9.140625" style="2" customWidth="1"/>
    <col min="16" max="17" width="9.140625" style="7" customWidth="1"/>
    <col min="18" max="18" width="14.00390625" style="13" bestFit="1" customWidth="1"/>
    <col min="19" max="20" width="9.140625" style="2" customWidth="1"/>
    <col min="21" max="22" width="9.140625" style="7" customWidth="1"/>
    <col min="23" max="23" width="9.140625" style="2" customWidth="1"/>
    <col min="24" max="25" width="9.140625" style="7" customWidth="1"/>
    <col min="26" max="26" width="12.57421875" style="7" bestFit="1" customWidth="1"/>
    <col min="27" max="27" width="9.140625" style="2" customWidth="1"/>
    <col min="28" max="28" width="10.28125" style="20" customWidth="1"/>
    <col min="29" max="29" width="12.57421875" style="20" bestFit="1" customWidth="1"/>
    <col min="30" max="30" width="10.00390625" style="7" customWidth="1"/>
    <col min="31" max="16384" width="9.140625" style="2" customWidth="1"/>
  </cols>
  <sheetData>
    <row r="1" spans="1:30" s="9" customFormat="1" ht="15.75">
      <c r="A1" s="9" t="s">
        <v>12</v>
      </c>
      <c r="B1" s="9" t="s">
        <v>1</v>
      </c>
      <c r="C1" s="9" t="s">
        <v>0</v>
      </c>
      <c r="D1" s="9" t="s">
        <v>58</v>
      </c>
      <c r="E1" s="9" t="s">
        <v>2</v>
      </c>
      <c r="F1" s="9" t="s">
        <v>10</v>
      </c>
      <c r="G1" s="9" t="s">
        <v>32</v>
      </c>
      <c r="H1" s="15" t="s">
        <v>22</v>
      </c>
      <c r="I1" s="15" t="s">
        <v>23</v>
      </c>
      <c r="J1" s="26" t="s">
        <v>51</v>
      </c>
      <c r="K1" s="9" t="s">
        <v>11</v>
      </c>
      <c r="L1" s="9" t="s">
        <v>3</v>
      </c>
      <c r="M1" s="9" t="s">
        <v>4</v>
      </c>
      <c r="N1" s="9" t="s">
        <v>5</v>
      </c>
      <c r="O1" s="9" t="s">
        <v>13</v>
      </c>
      <c r="P1" s="9" t="s">
        <v>14</v>
      </c>
      <c r="Q1" s="9" t="s">
        <v>15</v>
      </c>
      <c r="R1" s="11" t="s">
        <v>16</v>
      </c>
      <c r="S1" s="9" t="s">
        <v>19</v>
      </c>
      <c r="T1" s="9" t="s">
        <v>20</v>
      </c>
      <c r="U1" s="19" t="s">
        <v>24</v>
      </c>
      <c r="V1" s="19" t="s">
        <v>21</v>
      </c>
      <c r="W1" s="9" t="s">
        <v>25</v>
      </c>
      <c r="X1" s="19" t="s">
        <v>26</v>
      </c>
      <c r="Y1" s="19" t="s">
        <v>27</v>
      </c>
      <c r="Z1" s="19" t="s">
        <v>28</v>
      </c>
      <c r="AA1" s="9" t="s">
        <v>29</v>
      </c>
      <c r="AB1" s="19" t="s">
        <v>31</v>
      </c>
      <c r="AC1" s="19" t="s">
        <v>30</v>
      </c>
      <c r="AD1" s="8" t="s">
        <v>61</v>
      </c>
    </row>
    <row r="2" spans="1:30" ht="18">
      <c r="A2" s="2">
        <v>11111</v>
      </c>
      <c r="B2" s="2" t="s">
        <v>7</v>
      </c>
      <c r="C2" s="2" t="s">
        <v>6</v>
      </c>
      <c r="D2" s="2" t="b">
        <v>0</v>
      </c>
      <c r="E2" s="3">
        <v>33948</v>
      </c>
      <c r="F2" s="3" t="s">
        <v>17</v>
      </c>
      <c r="G2" s="3" t="s">
        <v>50</v>
      </c>
      <c r="H2" s="16">
        <v>222</v>
      </c>
      <c r="I2" s="16">
        <v>6</v>
      </c>
      <c r="J2" s="3" t="s">
        <v>52</v>
      </c>
      <c r="K2" s="4">
        <f ca="1">IF(MONTH(TODAY())&gt;MONTH(E2),YEAR(TODAY())-YEAR(E2),IF(AND(MONTH(TODAY())=MONTH(E2),DAY(TODAY())&gt;=DAY(E2)),YEAR(TODAY())-YEAR(E2),(YEAR(TODAY())-YEAR(E2))-1))</f>
        <v>12</v>
      </c>
      <c r="L2" s="2">
        <v>70</v>
      </c>
      <c r="M2" s="2">
        <v>158</v>
      </c>
      <c r="N2" s="5">
        <f>(M2/(L2*L2))*703</f>
        <v>22.66816326530612</v>
      </c>
      <c r="O2" s="10">
        <v>0.041666666666666664</v>
      </c>
      <c r="P2" s="6" t="str">
        <f>IF(K2&lt;9,"10:10",IF(K2=9,"9:45",IF(K2=10,"9:30",IF(K2=11,"9:15",IF(K2=12,"9:00",IF(K2=13,"8:00",IF(K2=14,"8:00",IF(K2=15,"7:45",""))))))))</f>
        <v>9:00</v>
      </c>
      <c r="Q2" s="14" t="str">
        <f>IF($K2&lt;9,"11:15",IF($K2=9,"11:00",IF($K2=10,"10:45",IF($K2=11,"10:30",IF($K2=12,"10:15",IF($K2={13,14,15},"10:00",IF($K2={16,17,18},"9:45","")))))))</f>
        <v>10:15</v>
      </c>
      <c r="R2" s="39" t="str">
        <f>IF(AND(F2="M",O2&lt;P2+"0:01"),"1",IF(AND(F2="F",O2&lt;Q2+"0:01"),"1",""))</f>
        <v>1</v>
      </c>
      <c r="S2" s="2">
        <v>25</v>
      </c>
      <c r="T2" s="2">
        <v>25</v>
      </c>
      <c r="U2" s="7" t="str">
        <f>IF(AND($F2="M",$K2&lt;15),"25",IF(AND($F2="M",$K2&gt;14),"26",IF(AND($F2="F",$K2&lt;13),"26",IF(AND($F2="F",$K2&gt;12),"27",""))))</f>
        <v>25</v>
      </c>
      <c r="V2" s="39" t="str">
        <f>IF(AND(S2&gt;U2-1,T2&gt;U2-1),"1","")</f>
        <v>1</v>
      </c>
      <c r="W2" s="2">
        <v>29</v>
      </c>
      <c r="X2" s="18" t="str">
        <f>IF(AND($K2=8,$F2="M"),"18",IF(AND($K2=9,$F2="M"),"20",IF(AND($K2=10,$F2="M"),"22",IF(AND($K2=11,$F2="M"),"25",IF(AND($K2=12,$F2="M"),"28",IF(AND($K2=13,$F2="M"),"30",IF(AND($K2=14,$F2="M"),"32,""")))))))</f>
        <v>28</v>
      </c>
      <c r="Y2" s="18" t="str">
        <f>IF($K2=8,"18",IF($K2=9,"20",IF($K2=10,"22",IF($K2=11,"24",IF($K2=12,"26",IF($K2=13,"28",IF($K2=14,"30",IF($K2=15,"32",""))))))))</f>
        <v>26</v>
      </c>
      <c r="Z2" s="38" t="str">
        <f>IF(AND(F2="M",W2&gt;X2-1),"1",IF(AND(F2="F",W2&gt;Y2-1),"1",""))</f>
        <v>1</v>
      </c>
      <c r="AA2" s="2">
        <v>13</v>
      </c>
      <c r="AB2" s="21">
        <f>IF(AND(F2="M",K2&gt;0),K2,IF(AND(F2="F",K2&lt;9),"6",IF(AND(F2="F",K2&lt;11),"7",IF(AND(F2="F",K2&lt;14),"8",IF(AND(F2="F",K2&gt;13),"9","")))))</f>
        <v>12</v>
      </c>
      <c r="AC2" s="38" t="str">
        <f>IF(AA2&gt;AB2-1,"1","")</f>
        <v>1</v>
      </c>
      <c r="AD2" s="40" t="str">
        <f>IF(AND(AC2="1",Z2="1",V2="1",R2="1"),"1","")</f>
        <v>1</v>
      </c>
    </row>
    <row r="3" spans="1:30" ht="18">
      <c r="A3" s="2">
        <v>22222</v>
      </c>
      <c r="B3" s="2" t="s">
        <v>9</v>
      </c>
      <c r="C3" s="2" t="s">
        <v>8</v>
      </c>
      <c r="D3" s="2" t="b">
        <v>1</v>
      </c>
      <c r="E3" s="3">
        <v>34281</v>
      </c>
      <c r="F3" s="3" t="s">
        <v>18</v>
      </c>
      <c r="G3" s="3" t="s">
        <v>50</v>
      </c>
      <c r="H3" s="16">
        <v>222</v>
      </c>
      <c r="I3" s="16">
        <v>6</v>
      </c>
      <c r="J3" s="3" t="s">
        <v>53</v>
      </c>
      <c r="K3" s="4">
        <f ca="1">IF(MONTH(TODAY())&gt;MONTH(E3),YEAR(TODAY())-YEAR(E3),IF(AND(MONTH(TODAY())=MONTH(E3),DAY(TODAY())&gt;=DAY(E3)),YEAR(TODAY())-YEAR(E3),(YEAR(TODAY())-YEAR(E3))-1))</f>
        <v>11</v>
      </c>
      <c r="L3" s="2">
        <v>61</v>
      </c>
      <c r="M3" s="2">
        <v>110</v>
      </c>
      <c r="N3" s="5">
        <f>(M3/(L3*L3))*703</f>
        <v>20.782047836603063</v>
      </c>
      <c r="O3" s="10">
        <v>0.37222222222222223</v>
      </c>
      <c r="P3" s="6" t="str">
        <f>IF(K3&lt;9,"10:10",IF(K3=9,"9:45",IF(K3=10,"9:30",IF(K3=11,"9:15",IF(K3=12,"9:00",IF(K3=13,"8:00",IF(K3=14,"8:00",IF(K3=15,"7:45",""))))))))</f>
        <v>9:15</v>
      </c>
      <c r="Q3" s="14" t="str">
        <f>IF($K3&lt;9,"11:15",IF($K3=9,"11:00",IF($K3=10,"10:45",IF($K3=11,"10:30",IF($K3=12,"10:15",IF($K3={13,14,15},"10:00",IF($K3={16,17,18},"9:45","")))))))</f>
        <v>10:30</v>
      </c>
      <c r="R3" s="12" t="str">
        <f>IF(AND(F3="M",O3&lt;P3+"0:01"),"1",IF(AND(F3="F",O3&lt;Q3+"0:01"),"1",""))</f>
        <v>1</v>
      </c>
      <c r="S3" s="2">
        <v>25</v>
      </c>
      <c r="T3" s="2">
        <v>26</v>
      </c>
      <c r="U3" s="7" t="str">
        <f>IF(AND($F3="M",$K3&lt;15),"25",IF(AND($F3="M",$K3&gt;14),"26",IF(AND($F3="F",$K3&lt;13),"26",IF(AND($F3="F",$K3&gt;12),"27",""))))</f>
        <v>26</v>
      </c>
      <c r="V3" s="39">
        <f>IF(AND(S3&gt;U3-1,T3&gt;U3-1),"1","")</f>
      </c>
      <c r="W3" s="2">
        <v>50</v>
      </c>
      <c r="X3" s="18" t="b">
        <f>IF(AND($K3=8,$F3="M"),"18",IF(AND($K3=9,$F3="M"),"20",IF(AND($K3=10,$F3="M"),"22",IF(AND($K3=11,$F3="M"),"25",IF(AND($K3=12,$F3="M"),"28",IF(AND($K3=13,$F3="M"),"30",IF(AND($K3=14,$F3="M"),"32,""")))))))</f>
        <v>0</v>
      </c>
      <c r="Y3" s="18" t="str">
        <f>IF($K3=8,"18",IF($K3=9,"20",IF($K3=10,"22",IF($K3=11,"24",IF($K3=12,"26",IF($K3=13,"28",IF($K3=14,"30",IF($K3=15,"32",""))))))))</f>
        <v>24</v>
      </c>
      <c r="Z3" s="17" t="str">
        <f>IF(AND(F3="M",W3&gt;X3-1),"1",IF(AND(F3="F",W3&gt;Y3-1),"1",""))</f>
        <v>1</v>
      </c>
      <c r="AA3" s="2">
        <v>5</v>
      </c>
      <c r="AB3" s="21" t="str">
        <f>IF(AND(F3="M",K3&gt;0),K3,IF(AND(F3="F",K3&lt;9),"6",IF(AND(F3="F",K3&lt;11),"7",IF(AND(F3="F",K3&lt;14),"8",IF(AND(F3="F",K3&gt;13),"9","")))))</f>
        <v>8</v>
      </c>
      <c r="AC3" s="38">
        <f>IF(AA3&gt;AB3-1,"1","")</f>
      </c>
      <c r="AD3" s="40">
        <f>IF(AND(AC3="1",Z3="1",V3="1",R3="1"),"1","")</f>
      </c>
    </row>
    <row r="4" ht="15.75">
      <c r="R4" s="12"/>
    </row>
    <row r="6" spans="1:30" s="22" customFormat="1" ht="15.75">
      <c r="A6" s="22" t="s">
        <v>59</v>
      </c>
      <c r="B6" s="22">
        <f>COUNTA(B2:B3)</f>
        <v>2</v>
      </c>
      <c r="D6" s="22">
        <f>COUNTIF(D2:D4,"TRUE")</f>
        <v>1</v>
      </c>
      <c r="H6" s="23"/>
      <c r="I6" s="23"/>
      <c r="J6" s="27"/>
      <c r="L6" s="22">
        <f>AVERAGE(L2:L5)</f>
        <v>65.5</v>
      </c>
      <c r="M6" s="22">
        <f>AVERAGE(M2:M5)</f>
        <v>134</v>
      </c>
      <c r="N6" s="24">
        <f>AVERAGE(N2:N5)</f>
        <v>21.72510555095459</v>
      </c>
      <c r="R6" s="22">
        <f>COUNTIF(R2:R3,"1")</f>
        <v>2</v>
      </c>
      <c r="S6" s="22">
        <f>AVERAGE(S2:S5)</f>
        <v>25</v>
      </c>
      <c r="T6" s="22">
        <f>AVERAGE(T2:T5)</f>
        <v>25.5</v>
      </c>
      <c r="V6" s="22">
        <f>COUNTIF(V2:V5,"1")</f>
        <v>1</v>
      </c>
      <c r="W6" s="22">
        <f>AVERAGE(W2:W5)</f>
        <v>39.5</v>
      </c>
      <c r="Z6" s="22">
        <f>COUNTIF(Z2:Z5,"1")</f>
        <v>2</v>
      </c>
      <c r="AA6" s="22">
        <f>AVERAGE(AA2:AA5)</f>
        <v>9</v>
      </c>
      <c r="AC6" s="22">
        <f>COUNTIF(AC2:AC5,"1")</f>
        <v>1</v>
      </c>
      <c r="AD6" s="22">
        <f>COUNTIF(AD2:AD3,"1")</f>
        <v>1</v>
      </c>
    </row>
    <row r="7" spans="1:30" s="29" customFormat="1" ht="15">
      <c r="A7" s="32" t="s">
        <v>60</v>
      </c>
      <c r="H7" s="30"/>
      <c r="I7" s="30"/>
      <c r="J7" s="31"/>
      <c r="R7" s="32">
        <f>SUM(R6-$D6)</f>
        <v>1</v>
      </c>
      <c r="V7" s="32">
        <f>SUM(V6-$D6)</f>
        <v>0</v>
      </c>
      <c r="Z7" s="32">
        <f>SUM(Z6-$D6)</f>
        <v>1</v>
      </c>
      <c r="AC7" s="32">
        <f>SUM(AC6-$D6)</f>
        <v>0</v>
      </c>
      <c r="AD7" s="3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pane xSplit="3" topLeftCell="D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2.00390625" style="2" customWidth="1"/>
    <col min="2" max="2" width="1.8515625" style="2" customWidth="1"/>
    <col min="3" max="3" width="5.7109375" style="2" customWidth="1"/>
    <col min="4" max="4" width="9.140625" style="2" customWidth="1"/>
    <col min="5" max="5" width="10.140625" style="2" bestFit="1" customWidth="1"/>
    <col min="6" max="7" width="7.8515625" style="2" customWidth="1"/>
    <col min="8" max="9" width="7.8515625" style="16" customWidth="1"/>
    <col min="10" max="10" width="9.140625" style="3" customWidth="1"/>
    <col min="11" max="11" width="6.57421875" style="7" customWidth="1"/>
    <col min="12" max="15" width="9.140625" style="2" customWidth="1"/>
    <col min="16" max="17" width="9.140625" style="7" customWidth="1"/>
    <col min="18" max="18" width="14.00390625" style="13" bestFit="1" customWidth="1"/>
    <col min="19" max="20" width="9.140625" style="2" customWidth="1"/>
    <col min="21" max="22" width="9.140625" style="7" customWidth="1"/>
    <col min="23" max="23" width="9.140625" style="2" customWidth="1"/>
    <col min="24" max="25" width="9.140625" style="7" customWidth="1"/>
    <col min="26" max="26" width="12.57421875" style="7" bestFit="1" customWidth="1"/>
    <col min="27" max="27" width="9.140625" style="2" customWidth="1"/>
    <col min="28" max="28" width="10.28125" style="20" customWidth="1"/>
    <col min="29" max="29" width="12.57421875" style="20" bestFit="1" customWidth="1"/>
    <col min="30" max="30" width="10.00390625" style="7" customWidth="1"/>
    <col min="31" max="16384" width="9.140625" style="2" customWidth="1"/>
  </cols>
  <sheetData>
    <row r="1" spans="1:30" s="9" customFormat="1" ht="15.75">
      <c r="A1" s="9" t="s">
        <v>12</v>
      </c>
      <c r="B1" s="9" t="s">
        <v>1</v>
      </c>
      <c r="C1" s="9" t="s">
        <v>0</v>
      </c>
      <c r="D1" s="9" t="s">
        <v>58</v>
      </c>
      <c r="E1" s="9" t="s">
        <v>2</v>
      </c>
      <c r="F1" s="9" t="s">
        <v>10</v>
      </c>
      <c r="G1" s="9" t="s">
        <v>32</v>
      </c>
      <c r="H1" s="15" t="s">
        <v>22</v>
      </c>
      <c r="I1" s="15" t="s">
        <v>23</v>
      </c>
      <c r="J1" s="26" t="s">
        <v>51</v>
      </c>
      <c r="K1" s="9" t="s">
        <v>11</v>
      </c>
      <c r="L1" s="9" t="s">
        <v>3</v>
      </c>
      <c r="M1" s="9" t="s">
        <v>4</v>
      </c>
      <c r="N1" s="9" t="s">
        <v>5</v>
      </c>
      <c r="O1" s="9" t="s">
        <v>13</v>
      </c>
      <c r="P1" s="9" t="s">
        <v>14</v>
      </c>
      <c r="Q1" s="9" t="s">
        <v>15</v>
      </c>
      <c r="R1" s="11" t="s">
        <v>16</v>
      </c>
      <c r="S1" s="9" t="s">
        <v>19</v>
      </c>
      <c r="T1" s="9" t="s">
        <v>20</v>
      </c>
      <c r="U1" s="19" t="s">
        <v>24</v>
      </c>
      <c r="V1" s="19" t="s">
        <v>21</v>
      </c>
      <c r="W1" s="9" t="s">
        <v>25</v>
      </c>
      <c r="X1" s="19" t="s">
        <v>26</v>
      </c>
      <c r="Y1" s="19" t="s">
        <v>27</v>
      </c>
      <c r="Z1" s="19" t="s">
        <v>28</v>
      </c>
      <c r="AA1" s="9" t="s">
        <v>29</v>
      </c>
      <c r="AB1" s="19" t="s">
        <v>31</v>
      </c>
      <c r="AC1" s="19" t="s">
        <v>30</v>
      </c>
      <c r="AD1" s="8" t="s">
        <v>61</v>
      </c>
    </row>
    <row r="2" spans="1:30" ht="18">
      <c r="A2" s="2">
        <v>11111</v>
      </c>
      <c r="B2" s="2" t="s">
        <v>7</v>
      </c>
      <c r="C2" s="2" t="s">
        <v>6</v>
      </c>
      <c r="D2" s="2" t="b">
        <v>0</v>
      </c>
      <c r="E2" s="3">
        <v>33948</v>
      </c>
      <c r="F2" s="3" t="s">
        <v>17</v>
      </c>
      <c r="G2" s="3" t="s">
        <v>50</v>
      </c>
      <c r="H2" s="16">
        <v>222</v>
      </c>
      <c r="I2" s="16">
        <v>6</v>
      </c>
      <c r="J2" s="3" t="s">
        <v>52</v>
      </c>
      <c r="K2" s="4">
        <f ca="1">IF(MONTH(TODAY())&gt;MONTH(E2),YEAR(TODAY())-YEAR(E2),IF(AND(MONTH(TODAY())=MONTH(E2),DAY(TODAY())&gt;=DAY(E2)),YEAR(TODAY())-YEAR(E2),(YEAR(TODAY())-YEAR(E2))-1))</f>
        <v>12</v>
      </c>
      <c r="L2" s="2">
        <v>70</v>
      </c>
      <c r="M2" s="2">
        <v>158</v>
      </c>
      <c r="N2" s="5">
        <f>(M2/(L2*L2))*703</f>
        <v>22.66816326530612</v>
      </c>
      <c r="O2" s="10">
        <v>0.041666666666666664</v>
      </c>
      <c r="P2" s="6" t="str">
        <f>IF(K2&lt;9,"10:10",IF(K2=9,"9:45",IF(K2=10,"9:30",IF(K2=11,"9:15",IF(K2=12,"9:00",IF(K2=13,"8:00",IF(K2=14,"8:00",IF(K2=15,"7:45",""))))))))</f>
        <v>9:00</v>
      </c>
      <c r="Q2" s="14" t="str">
        <f>IF($K2&lt;9,"11:15",IF($K2=9,"11:00",IF($K2=10,"10:45",IF($K2=11,"10:30",IF($K2=12,"10:15",IF($K2={13,14,15},"10:00",IF($K2={16,17,18},"9:45","")))))))</f>
        <v>10:15</v>
      </c>
      <c r="R2" s="39" t="str">
        <f>IF(AND(F2="M",O2&lt;P2+"0:01"),"1",IF(AND(F2="F",O2&lt;Q2+"0:01"),"1",""))</f>
        <v>1</v>
      </c>
      <c r="S2" s="2">
        <v>25</v>
      </c>
      <c r="T2" s="2">
        <v>25</v>
      </c>
      <c r="U2" s="7" t="str">
        <f>IF(AND($F2="M",$K2&lt;15),"25",IF(AND($F2="M",$K2&gt;14),"26",IF(AND($F2="F",$K2&lt;13),"26",IF(AND($F2="F",$K2&gt;12),"27",""))))</f>
        <v>25</v>
      </c>
      <c r="V2" s="39" t="str">
        <f>IF(AND(S2&gt;U2-1,T2&gt;U2-1),"1","")</f>
        <v>1</v>
      </c>
      <c r="W2" s="2">
        <v>29</v>
      </c>
      <c r="X2" s="18" t="str">
        <f>IF(AND($K2=8,$F2="M"),"18",IF(AND($K2=9,$F2="M"),"20",IF(AND($K2=10,$F2="M"),"22",IF(AND($K2=11,$F2="M"),"25",IF(AND($K2=12,$F2="M"),"28",IF(AND($K2=13,$F2="M"),"30",IF(AND($K2=14,$F2="M"),"32,""")))))))</f>
        <v>28</v>
      </c>
      <c r="Y2" s="18" t="str">
        <f>IF($K2=8,"18",IF($K2=9,"20",IF($K2=10,"22",IF($K2=11,"24",IF($K2=12,"26",IF($K2=13,"28",IF($K2=14,"30",IF($K2=15,"32",""))))))))</f>
        <v>26</v>
      </c>
      <c r="Z2" s="38" t="str">
        <f>IF(AND(F2="M",W2&gt;X2-1),"1",IF(AND(F2="F",W2&gt;Y2-1),"1",""))</f>
        <v>1</v>
      </c>
      <c r="AA2" s="2">
        <v>13</v>
      </c>
      <c r="AB2" s="21">
        <f>IF(AND(F2="M",K2&gt;0),K2,IF(AND(F2="F",K2&lt;9),"6",IF(AND(F2="F",K2&lt;11),"7",IF(AND(F2="F",K2&lt;14),"8",IF(AND(F2="F",K2&gt;13),"9","")))))</f>
        <v>12</v>
      </c>
      <c r="AC2" s="38" t="str">
        <f>IF(AA2&gt;AB2-1,"1","")</f>
        <v>1</v>
      </c>
      <c r="AD2" s="40" t="str">
        <f>IF(AND(AC2="1",Z2="1",V2="1",R2="1"),"1","")</f>
        <v>1</v>
      </c>
    </row>
    <row r="3" ht="15.75">
      <c r="R3" s="12"/>
    </row>
    <row r="5" spans="1:30" s="22" customFormat="1" ht="15.75">
      <c r="A5" s="22" t="s">
        <v>59</v>
      </c>
      <c r="B5" s="22">
        <f>COUNTA(B2:B2)</f>
        <v>1</v>
      </c>
      <c r="D5" s="22">
        <f>COUNTIF(D2:D3,"TRUE")</f>
        <v>0</v>
      </c>
      <c r="H5" s="23"/>
      <c r="I5" s="23"/>
      <c r="J5" s="27"/>
      <c r="L5" s="22">
        <f>AVERAGE(L2:L4)</f>
        <v>70</v>
      </c>
      <c r="M5" s="22">
        <f>AVERAGE(M2:M4)</f>
        <v>158</v>
      </c>
      <c r="N5" s="24">
        <f>AVERAGE(N2:N4)</f>
        <v>22.66816326530612</v>
      </c>
      <c r="R5" s="22">
        <f>COUNTIF(R2:R2,"1")</f>
        <v>1</v>
      </c>
      <c r="S5" s="22">
        <f>AVERAGE(S2:S4)</f>
        <v>25</v>
      </c>
      <c r="T5" s="22">
        <f>AVERAGE(T2:T4)</f>
        <v>25</v>
      </c>
      <c r="V5" s="22">
        <f>COUNTIF(V2:V4,"1")</f>
        <v>1</v>
      </c>
      <c r="W5" s="22">
        <f>AVERAGE(W2:W4)</f>
        <v>29</v>
      </c>
      <c r="Z5" s="22">
        <f>COUNTIF(Z2:Z4,"1")</f>
        <v>1</v>
      </c>
      <c r="AA5" s="22">
        <f>AVERAGE(AA2:AA4)</f>
        <v>13</v>
      </c>
      <c r="AC5" s="22">
        <f>COUNTIF(AC2:AC4,"1")</f>
        <v>1</v>
      </c>
      <c r="AD5" s="22">
        <f>COUNTIF(AD2:AD2,"1")</f>
        <v>1</v>
      </c>
    </row>
    <row r="6" spans="1:30" s="29" customFormat="1" ht="15">
      <c r="A6" s="32" t="s">
        <v>60</v>
      </c>
      <c r="H6" s="30"/>
      <c r="I6" s="30"/>
      <c r="J6" s="31"/>
      <c r="R6" s="32">
        <f>SUM(R5-$D5)</f>
        <v>1</v>
      </c>
      <c r="V6" s="32">
        <f>SUM(V5-$D5)</f>
        <v>1</v>
      </c>
      <c r="Z6" s="32">
        <f>SUM(Z5-$D5)</f>
        <v>1</v>
      </c>
      <c r="AC6" s="32">
        <f>SUM(AC5-$D5)</f>
        <v>1</v>
      </c>
      <c r="AD6" s="3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pane xSplit="3" topLeftCell="D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2.00390625" style="2" customWidth="1"/>
    <col min="2" max="2" width="1.8515625" style="2" customWidth="1"/>
    <col min="3" max="3" width="5.7109375" style="2" customWidth="1"/>
    <col min="4" max="4" width="9.140625" style="2" customWidth="1"/>
    <col min="5" max="5" width="10.140625" style="2" bestFit="1" customWidth="1"/>
    <col min="6" max="7" width="7.8515625" style="2" customWidth="1"/>
    <col min="8" max="9" width="7.8515625" style="16" customWidth="1"/>
    <col min="10" max="10" width="9.140625" style="3" customWidth="1"/>
    <col min="11" max="11" width="6.57421875" style="7" customWidth="1"/>
    <col min="12" max="15" width="9.140625" style="2" customWidth="1"/>
    <col min="16" max="17" width="9.140625" style="7" customWidth="1"/>
    <col min="18" max="18" width="14.00390625" style="13" bestFit="1" customWidth="1"/>
    <col min="19" max="20" width="9.140625" style="2" customWidth="1"/>
    <col min="21" max="22" width="9.140625" style="7" customWidth="1"/>
    <col min="23" max="23" width="9.140625" style="2" customWidth="1"/>
    <col min="24" max="25" width="9.140625" style="7" customWidth="1"/>
    <col min="26" max="26" width="12.57421875" style="7" bestFit="1" customWidth="1"/>
    <col min="27" max="27" width="9.140625" style="2" customWidth="1"/>
    <col min="28" max="28" width="10.28125" style="20" customWidth="1"/>
    <col min="29" max="29" width="12.57421875" style="20" bestFit="1" customWidth="1"/>
    <col min="30" max="30" width="10.00390625" style="7" customWidth="1"/>
    <col min="31" max="16384" width="9.140625" style="2" customWidth="1"/>
  </cols>
  <sheetData>
    <row r="1" spans="1:30" s="9" customFormat="1" ht="15.75">
      <c r="A1" s="9" t="s">
        <v>12</v>
      </c>
      <c r="B1" s="9" t="s">
        <v>1</v>
      </c>
      <c r="C1" s="9" t="s">
        <v>0</v>
      </c>
      <c r="D1" s="9" t="s">
        <v>58</v>
      </c>
      <c r="E1" s="9" t="s">
        <v>2</v>
      </c>
      <c r="F1" s="9" t="s">
        <v>10</v>
      </c>
      <c r="G1" s="9" t="s">
        <v>32</v>
      </c>
      <c r="H1" s="15" t="s">
        <v>22</v>
      </c>
      <c r="I1" s="15" t="s">
        <v>23</v>
      </c>
      <c r="J1" s="26" t="s">
        <v>51</v>
      </c>
      <c r="K1" s="9" t="s">
        <v>11</v>
      </c>
      <c r="L1" s="9" t="s">
        <v>3</v>
      </c>
      <c r="M1" s="9" t="s">
        <v>4</v>
      </c>
      <c r="N1" s="9" t="s">
        <v>5</v>
      </c>
      <c r="O1" s="9" t="s">
        <v>13</v>
      </c>
      <c r="P1" s="9" t="s">
        <v>14</v>
      </c>
      <c r="Q1" s="9" t="s">
        <v>15</v>
      </c>
      <c r="R1" s="11" t="s">
        <v>16</v>
      </c>
      <c r="S1" s="9" t="s">
        <v>19</v>
      </c>
      <c r="T1" s="9" t="s">
        <v>20</v>
      </c>
      <c r="U1" s="19" t="s">
        <v>24</v>
      </c>
      <c r="V1" s="19" t="s">
        <v>21</v>
      </c>
      <c r="W1" s="9" t="s">
        <v>25</v>
      </c>
      <c r="X1" s="19" t="s">
        <v>26</v>
      </c>
      <c r="Y1" s="19" t="s">
        <v>27</v>
      </c>
      <c r="Z1" s="19" t="s">
        <v>28</v>
      </c>
      <c r="AA1" s="9" t="s">
        <v>29</v>
      </c>
      <c r="AB1" s="19" t="s">
        <v>31</v>
      </c>
      <c r="AC1" s="19" t="s">
        <v>30</v>
      </c>
      <c r="AD1" s="8" t="s">
        <v>61</v>
      </c>
    </row>
    <row r="2" spans="1:30" ht="18">
      <c r="A2" s="2">
        <v>11111</v>
      </c>
      <c r="B2" s="2" t="s">
        <v>7</v>
      </c>
      <c r="C2" s="2" t="s">
        <v>6</v>
      </c>
      <c r="D2" s="2" t="b">
        <v>0</v>
      </c>
      <c r="E2" s="3">
        <v>33948</v>
      </c>
      <c r="F2" s="3" t="s">
        <v>17</v>
      </c>
      <c r="G2" s="3" t="s">
        <v>50</v>
      </c>
      <c r="H2" s="16">
        <v>222</v>
      </c>
      <c r="I2" s="16">
        <v>6</v>
      </c>
      <c r="J2" s="3" t="s">
        <v>52</v>
      </c>
      <c r="K2" s="4">
        <f ca="1">IF(MONTH(TODAY())&gt;MONTH(E2),YEAR(TODAY())-YEAR(E2),IF(AND(MONTH(TODAY())=MONTH(E2),DAY(TODAY())&gt;=DAY(E2)),YEAR(TODAY())-YEAR(E2),(YEAR(TODAY())-YEAR(E2))-1))</f>
        <v>12</v>
      </c>
      <c r="L2" s="2">
        <v>70</v>
      </c>
      <c r="M2" s="2">
        <v>158</v>
      </c>
      <c r="N2" s="5">
        <f>(M2/(L2*L2))*703</f>
        <v>22.66816326530612</v>
      </c>
      <c r="O2" s="10">
        <v>0.041666666666666664</v>
      </c>
      <c r="P2" s="6" t="str">
        <f>IF(K2&lt;9,"10:10",IF(K2=9,"9:45",IF(K2=10,"9:30",IF(K2=11,"9:15",IF(K2=12,"9:00",IF(K2=13,"8:00",IF(K2=14,"8:00",IF(K2=15,"7:45",""))))))))</f>
        <v>9:00</v>
      </c>
      <c r="Q2" s="14" t="str">
        <f>IF($K2&lt;9,"11:15",IF($K2=9,"11:00",IF($K2=10,"10:45",IF($K2=11,"10:30",IF($K2=12,"10:15",IF($K2={13,14,15},"10:00",IF($K2={16,17,18},"9:45","")))))))</f>
        <v>10:15</v>
      </c>
      <c r="R2" s="39" t="str">
        <f>IF(AND(F2="M",O2&lt;P2+"0:01"),"1",IF(AND(F2="F",O2&lt;Q2+"0:01"),"1",""))</f>
        <v>1</v>
      </c>
      <c r="S2" s="2">
        <v>25</v>
      </c>
      <c r="T2" s="2">
        <v>25</v>
      </c>
      <c r="U2" s="7" t="str">
        <f>IF(AND($F2="M",$K2&lt;15),"25",IF(AND($F2="M",$K2&gt;14),"26",IF(AND($F2="F",$K2&lt;13),"26",IF(AND($F2="F",$K2&gt;12),"27",""))))</f>
        <v>25</v>
      </c>
      <c r="V2" s="39" t="str">
        <f>IF(AND(S2&gt;U2-1,T2&gt;U2-1),"1","")</f>
        <v>1</v>
      </c>
      <c r="W2" s="2">
        <v>29</v>
      </c>
      <c r="X2" s="18" t="str">
        <f>IF(AND($K2=8,$F2="M"),"18",IF(AND($K2=9,$F2="M"),"20",IF(AND($K2=10,$F2="M"),"22",IF(AND($K2=11,$F2="M"),"25",IF(AND($K2=12,$F2="M"),"28",IF(AND($K2=13,$F2="M"),"30",IF(AND($K2=14,$F2="M"),"32,""")))))))</f>
        <v>28</v>
      </c>
      <c r="Y2" s="18" t="str">
        <f>IF($K2=8,"18",IF($K2=9,"20",IF($K2=10,"22",IF($K2=11,"24",IF($K2=12,"26",IF($K2=13,"28",IF($K2=14,"30",IF($K2=15,"32",""))))))))</f>
        <v>26</v>
      </c>
      <c r="Z2" s="38" t="str">
        <f>IF(AND(F2="M",W2&gt;X2-1),"1",IF(AND(F2="F",W2&gt;Y2-1),"1",""))</f>
        <v>1</v>
      </c>
      <c r="AA2" s="2">
        <v>13</v>
      </c>
      <c r="AB2" s="21">
        <f>IF(AND(F2="M",K2&gt;0),K2,IF(AND(F2="F",K2&lt;9),"6",IF(AND(F2="F",K2&lt;11),"7",IF(AND(F2="F",K2&lt;14),"8",IF(AND(F2="F",K2&gt;13),"9","")))))</f>
        <v>12</v>
      </c>
      <c r="AC2" s="38" t="str">
        <f>IF(AA2&gt;AB2-1,"1","")</f>
        <v>1</v>
      </c>
      <c r="AD2" s="40" t="str">
        <f>IF(AND(AC2="1",Z2="1",V2="1",R2="1"),"1","")</f>
        <v>1</v>
      </c>
    </row>
    <row r="3" ht="15.75">
      <c r="R3" s="12"/>
    </row>
    <row r="5" spans="1:30" s="22" customFormat="1" ht="15.75">
      <c r="A5" s="22" t="s">
        <v>59</v>
      </c>
      <c r="B5" s="22">
        <f>COUNTA(B2:B2)</f>
        <v>1</v>
      </c>
      <c r="D5" s="22">
        <f>COUNTIF(D2:D3,"TRUE")</f>
        <v>0</v>
      </c>
      <c r="H5" s="23"/>
      <c r="I5" s="23"/>
      <c r="J5" s="27"/>
      <c r="L5" s="22">
        <f>AVERAGE(L2:L4)</f>
        <v>70</v>
      </c>
      <c r="M5" s="22">
        <f>AVERAGE(M2:M4)</f>
        <v>158</v>
      </c>
      <c r="N5" s="24">
        <f>AVERAGE(N2:N4)</f>
        <v>22.66816326530612</v>
      </c>
      <c r="R5" s="22">
        <f>COUNTIF(R2:R2,"1")</f>
        <v>1</v>
      </c>
      <c r="S5" s="22">
        <f>AVERAGE(S2:S4)</f>
        <v>25</v>
      </c>
      <c r="T5" s="22">
        <f>AVERAGE(T2:T4)</f>
        <v>25</v>
      </c>
      <c r="V5" s="22">
        <f>COUNTIF(V2:V4,"1")</f>
        <v>1</v>
      </c>
      <c r="W5" s="22">
        <f>AVERAGE(W2:W4)</f>
        <v>29</v>
      </c>
      <c r="Z5" s="22">
        <f>COUNTIF(Z2:Z4,"1")</f>
        <v>1</v>
      </c>
      <c r="AA5" s="22">
        <f>AVERAGE(AA2:AA4)</f>
        <v>13</v>
      </c>
      <c r="AC5" s="22">
        <f>COUNTIF(AC2:AC4,"1")</f>
        <v>1</v>
      </c>
      <c r="AD5" s="22">
        <f>COUNTIF(AD2:AD2,"1")</f>
        <v>1</v>
      </c>
    </row>
    <row r="6" spans="1:30" s="29" customFormat="1" ht="15">
      <c r="A6" s="32" t="s">
        <v>60</v>
      </c>
      <c r="H6" s="30"/>
      <c r="I6" s="30"/>
      <c r="J6" s="31"/>
      <c r="R6" s="32">
        <f>SUM(R5-$D5)</f>
        <v>1</v>
      </c>
      <c r="V6" s="32">
        <f>SUM(V5-$D5)</f>
        <v>1</v>
      </c>
      <c r="Z6" s="32">
        <f>SUM(Z5-$D5)</f>
        <v>1</v>
      </c>
      <c r="AC6" s="32">
        <f>SUM(AC5-$D5)</f>
        <v>1</v>
      </c>
      <c r="AD6" s="3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pane xSplit="3" topLeftCell="D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2.00390625" style="2" customWidth="1"/>
    <col min="2" max="2" width="1.8515625" style="2" customWidth="1"/>
    <col min="3" max="3" width="5.7109375" style="2" customWidth="1"/>
    <col min="4" max="4" width="9.140625" style="2" customWidth="1"/>
    <col min="5" max="5" width="10.140625" style="2" bestFit="1" customWidth="1"/>
    <col min="6" max="7" width="7.8515625" style="2" customWidth="1"/>
    <col min="8" max="9" width="7.8515625" style="16" customWidth="1"/>
    <col min="10" max="10" width="9.140625" style="3" customWidth="1"/>
    <col min="11" max="11" width="6.57421875" style="7" customWidth="1"/>
    <col min="12" max="15" width="9.140625" style="2" customWidth="1"/>
    <col min="16" max="17" width="9.140625" style="7" customWidth="1"/>
    <col min="18" max="18" width="14.00390625" style="13" bestFit="1" customWidth="1"/>
    <col min="19" max="20" width="9.140625" style="2" customWidth="1"/>
    <col min="21" max="22" width="9.140625" style="7" customWidth="1"/>
    <col min="23" max="23" width="9.140625" style="2" customWidth="1"/>
    <col min="24" max="25" width="9.140625" style="7" customWidth="1"/>
    <col min="26" max="26" width="12.57421875" style="7" bestFit="1" customWidth="1"/>
    <col min="27" max="27" width="9.140625" style="2" customWidth="1"/>
    <col min="28" max="28" width="10.28125" style="20" customWidth="1"/>
    <col min="29" max="29" width="12.57421875" style="20" bestFit="1" customWidth="1"/>
    <col min="30" max="30" width="10.00390625" style="7" customWidth="1"/>
    <col min="31" max="16384" width="9.140625" style="2" customWidth="1"/>
  </cols>
  <sheetData>
    <row r="1" spans="1:30" s="9" customFormat="1" ht="15.75">
      <c r="A1" s="9" t="s">
        <v>12</v>
      </c>
      <c r="B1" s="9" t="s">
        <v>1</v>
      </c>
      <c r="C1" s="9" t="s">
        <v>0</v>
      </c>
      <c r="D1" s="9" t="s">
        <v>58</v>
      </c>
      <c r="E1" s="9" t="s">
        <v>2</v>
      </c>
      <c r="F1" s="9" t="s">
        <v>10</v>
      </c>
      <c r="G1" s="9" t="s">
        <v>32</v>
      </c>
      <c r="H1" s="15" t="s">
        <v>22</v>
      </c>
      <c r="I1" s="15" t="s">
        <v>23</v>
      </c>
      <c r="J1" s="26" t="s">
        <v>51</v>
      </c>
      <c r="K1" s="9" t="s">
        <v>11</v>
      </c>
      <c r="L1" s="9" t="s">
        <v>3</v>
      </c>
      <c r="M1" s="9" t="s">
        <v>4</v>
      </c>
      <c r="N1" s="9" t="s">
        <v>5</v>
      </c>
      <c r="O1" s="9" t="s">
        <v>13</v>
      </c>
      <c r="P1" s="9" t="s">
        <v>14</v>
      </c>
      <c r="Q1" s="9" t="s">
        <v>15</v>
      </c>
      <c r="R1" s="11" t="s">
        <v>16</v>
      </c>
      <c r="S1" s="9" t="s">
        <v>19</v>
      </c>
      <c r="T1" s="9" t="s">
        <v>20</v>
      </c>
      <c r="U1" s="19" t="s">
        <v>24</v>
      </c>
      <c r="V1" s="19" t="s">
        <v>21</v>
      </c>
      <c r="W1" s="9" t="s">
        <v>25</v>
      </c>
      <c r="X1" s="19" t="s">
        <v>26</v>
      </c>
      <c r="Y1" s="19" t="s">
        <v>27</v>
      </c>
      <c r="Z1" s="19" t="s">
        <v>28</v>
      </c>
      <c r="AA1" s="9" t="s">
        <v>29</v>
      </c>
      <c r="AB1" s="19" t="s">
        <v>31</v>
      </c>
      <c r="AC1" s="19" t="s">
        <v>30</v>
      </c>
      <c r="AD1" s="8" t="s">
        <v>61</v>
      </c>
    </row>
    <row r="2" spans="1:30" ht="18">
      <c r="A2" s="2">
        <v>11111</v>
      </c>
      <c r="B2" s="2" t="s">
        <v>7</v>
      </c>
      <c r="C2" s="2" t="s">
        <v>6</v>
      </c>
      <c r="D2" s="2" t="b">
        <v>0</v>
      </c>
      <c r="E2" s="3">
        <v>33948</v>
      </c>
      <c r="F2" s="3" t="s">
        <v>17</v>
      </c>
      <c r="G2" s="3" t="s">
        <v>50</v>
      </c>
      <c r="H2" s="16">
        <v>222</v>
      </c>
      <c r="I2" s="16">
        <v>6</v>
      </c>
      <c r="J2" s="3" t="s">
        <v>52</v>
      </c>
      <c r="K2" s="4">
        <f ca="1">IF(MONTH(TODAY())&gt;MONTH(E2),YEAR(TODAY())-YEAR(E2),IF(AND(MONTH(TODAY())=MONTH(E2),DAY(TODAY())&gt;=DAY(E2)),YEAR(TODAY())-YEAR(E2),(YEAR(TODAY())-YEAR(E2))-1))</f>
        <v>12</v>
      </c>
      <c r="L2" s="2">
        <v>70</v>
      </c>
      <c r="M2" s="2">
        <v>158</v>
      </c>
      <c r="N2" s="5">
        <f>(M2/(L2*L2))*703</f>
        <v>22.66816326530612</v>
      </c>
      <c r="O2" s="10">
        <v>0.041666666666666664</v>
      </c>
      <c r="P2" s="6" t="str">
        <f>IF(K2&lt;9,"10:10",IF(K2=9,"9:45",IF(K2=10,"9:30",IF(K2=11,"9:15",IF(K2=12,"9:00",IF(K2=13,"8:00",IF(K2=14,"8:00",IF(K2=15,"7:45",""))))))))</f>
        <v>9:00</v>
      </c>
      <c r="Q2" s="14" t="str">
        <f>IF($K2&lt;9,"11:15",IF($K2=9,"11:00",IF($K2=10,"10:45",IF($K2=11,"10:30",IF($K2=12,"10:15",IF($K2={13,14,15},"10:00",IF($K2={16,17,18},"9:45","")))))))</f>
        <v>10:15</v>
      </c>
      <c r="R2" s="39" t="str">
        <f>IF(AND(F2="M",O2&lt;P2+"0:01"),"1",IF(AND(F2="F",O2&lt;Q2+"0:01"),"1",""))</f>
        <v>1</v>
      </c>
      <c r="S2" s="2">
        <v>25</v>
      </c>
      <c r="T2" s="2">
        <v>25</v>
      </c>
      <c r="U2" s="7" t="str">
        <f>IF(AND($F2="M",$K2&lt;15),"25",IF(AND($F2="M",$K2&gt;14),"26",IF(AND($F2="F",$K2&lt;13),"26",IF(AND($F2="F",$K2&gt;12),"27",""))))</f>
        <v>25</v>
      </c>
      <c r="V2" s="39" t="str">
        <f>IF(AND(S2&gt;U2-1,T2&gt;U2-1),"1","")</f>
        <v>1</v>
      </c>
      <c r="W2" s="2">
        <v>29</v>
      </c>
      <c r="X2" s="18" t="str">
        <f>IF(AND($K2=8,$F2="M"),"18",IF(AND($K2=9,$F2="M"),"20",IF(AND($K2=10,$F2="M"),"22",IF(AND($K2=11,$F2="M"),"25",IF(AND($K2=12,$F2="M"),"28",IF(AND($K2=13,$F2="M"),"30",IF(AND($K2=14,$F2="M"),"32,""")))))))</f>
        <v>28</v>
      </c>
      <c r="Y2" s="18" t="str">
        <f>IF($K2=8,"18",IF($K2=9,"20",IF($K2=10,"22",IF($K2=11,"24",IF($K2=12,"26",IF($K2=13,"28",IF($K2=14,"30",IF($K2=15,"32",""))))))))</f>
        <v>26</v>
      </c>
      <c r="Z2" s="38" t="str">
        <f>IF(AND(F2="M",W2&gt;X2-1),"1",IF(AND(F2="F",W2&gt;Y2-1),"1",""))</f>
        <v>1</v>
      </c>
      <c r="AA2" s="2">
        <v>13</v>
      </c>
      <c r="AB2" s="21">
        <f>IF(AND(F2="M",K2&gt;0),K2,IF(AND(F2="F",K2&lt;9),"6",IF(AND(F2="F",K2&lt;11),"7",IF(AND(F2="F",K2&lt;14),"8",IF(AND(F2="F",K2&gt;13),"9","")))))</f>
        <v>12</v>
      </c>
      <c r="AC2" s="38" t="str">
        <f>IF(AA2&gt;AB2-1,"1","")</f>
        <v>1</v>
      </c>
      <c r="AD2" s="40" t="str">
        <f>IF(AND(AC2="1",Z2="1",V2="1",R2="1"),"1","")</f>
        <v>1</v>
      </c>
    </row>
    <row r="3" ht="15.75">
      <c r="R3" s="12"/>
    </row>
    <row r="5" spans="1:30" s="22" customFormat="1" ht="15.75">
      <c r="A5" s="22" t="s">
        <v>59</v>
      </c>
      <c r="B5" s="22">
        <f>COUNTA(B2:B2)</f>
        <v>1</v>
      </c>
      <c r="D5" s="22">
        <f>COUNTIF(D2:D3,"TRUE")</f>
        <v>0</v>
      </c>
      <c r="H5" s="23"/>
      <c r="I5" s="23"/>
      <c r="J5" s="27"/>
      <c r="L5" s="22">
        <f>AVERAGE(L2:L4)</f>
        <v>70</v>
      </c>
      <c r="M5" s="22">
        <f>AVERAGE(M2:M4)</f>
        <v>158</v>
      </c>
      <c r="N5" s="24">
        <f>AVERAGE(N2:N4)</f>
        <v>22.66816326530612</v>
      </c>
      <c r="R5" s="22">
        <f>COUNTIF(R2:R2,"1")</f>
        <v>1</v>
      </c>
      <c r="S5" s="22">
        <f>AVERAGE(S2:S4)</f>
        <v>25</v>
      </c>
      <c r="T5" s="22">
        <f>AVERAGE(T2:T4)</f>
        <v>25</v>
      </c>
      <c r="V5" s="22">
        <f>COUNTIF(V2:V4,"1")</f>
        <v>1</v>
      </c>
      <c r="W5" s="22">
        <f>AVERAGE(W2:W4)</f>
        <v>29</v>
      </c>
      <c r="Z5" s="22">
        <f>COUNTIF(Z2:Z4,"1")</f>
        <v>1</v>
      </c>
      <c r="AA5" s="22">
        <f>AVERAGE(AA2:AA4)</f>
        <v>13</v>
      </c>
      <c r="AC5" s="22">
        <f>COUNTIF(AC2:AC4,"1")</f>
        <v>1</v>
      </c>
      <c r="AD5" s="22">
        <f>COUNTIF(AD2:AD2,"1")</f>
        <v>1</v>
      </c>
    </row>
    <row r="6" spans="1:30" s="29" customFormat="1" ht="15">
      <c r="A6" s="32" t="s">
        <v>60</v>
      </c>
      <c r="H6" s="30"/>
      <c r="I6" s="30"/>
      <c r="J6" s="31"/>
      <c r="R6" s="32">
        <f>SUM(R5-$D5)</f>
        <v>1</v>
      </c>
      <c r="V6" s="32">
        <f>SUM(V5-$D5)</f>
        <v>1</v>
      </c>
      <c r="Z6" s="32">
        <f>SUM(Z5-$D5)</f>
        <v>1</v>
      </c>
      <c r="AC6" s="32">
        <f>SUM(AC5-$D5)</f>
        <v>1</v>
      </c>
      <c r="AD6" s="3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pane xSplit="3" topLeftCell="D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2.00390625" style="2" customWidth="1"/>
    <col min="2" max="2" width="1.8515625" style="2" customWidth="1"/>
    <col min="3" max="3" width="5.7109375" style="2" customWidth="1"/>
    <col min="4" max="4" width="9.140625" style="2" customWidth="1"/>
    <col min="5" max="5" width="10.140625" style="2" bestFit="1" customWidth="1"/>
    <col min="6" max="7" width="7.8515625" style="2" customWidth="1"/>
    <col min="8" max="9" width="7.8515625" style="16" customWidth="1"/>
    <col min="10" max="10" width="9.140625" style="3" customWidth="1"/>
    <col min="11" max="11" width="6.57421875" style="7" customWidth="1"/>
    <col min="12" max="15" width="9.140625" style="2" customWidth="1"/>
    <col min="16" max="17" width="9.140625" style="7" customWidth="1"/>
    <col min="18" max="18" width="14.00390625" style="13" bestFit="1" customWidth="1"/>
    <col min="19" max="20" width="9.140625" style="2" customWidth="1"/>
    <col min="21" max="22" width="9.140625" style="7" customWidth="1"/>
    <col min="23" max="23" width="9.140625" style="2" customWidth="1"/>
    <col min="24" max="25" width="9.140625" style="7" customWidth="1"/>
    <col min="26" max="26" width="12.57421875" style="7" bestFit="1" customWidth="1"/>
    <col min="27" max="27" width="9.140625" style="2" customWidth="1"/>
    <col min="28" max="28" width="10.28125" style="20" customWidth="1"/>
    <col min="29" max="29" width="12.57421875" style="20" bestFit="1" customWidth="1"/>
    <col min="30" max="30" width="10.00390625" style="7" customWidth="1"/>
    <col min="31" max="16384" width="9.140625" style="2" customWidth="1"/>
  </cols>
  <sheetData>
    <row r="1" spans="1:30" s="9" customFormat="1" ht="15.75">
      <c r="A1" s="9" t="s">
        <v>12</v>
      </c>
      <c r="B1" s="9" t="s">
        <v>1</v>
      </c>
      <c r="C1" s="9" t="s">
        <v>0</v>
      </c>
      <c r="D1" s="9" t="s">
        <v>58</v>
      </c>
      <c r="E1" s="9" t="s">
        <v>2</v>
      </c>
      <c r="F1" s="9" t="s">
        <v>10</v>
      </c>
      <c r="G1" s="9" t="s">
        <v>32</v>
      </c>
      <c r="H1" s="15" t="s">
        <v>22</v>
      </c>
      <c r="I1" s="15" t="s">
        <v>23</v>
      </c>
      <c r="J1" s="26" t="s">
        <v>51</v>
      </c>
      <c r="K1" s="9" t="s">
        <v>11</v>
      </c>
      <c r="L1" s="9" t="s">
        <v>3</v>
      </c>
      <c r="M1" s="9" t="s">
        <v>4</v>
      </c>
      <c r="N1" s="9" t="s">
        <v>5</v>
      </c>
      <c r="O1" s="9" t="s">
        <v>13</v>
      </c>
      <c r="P1" s="9" t="s">
        <v>14</v>
      </c>
      <c r="Q1" s="9" t="s">
        <v>15</v>
      </c>
      <c r="R1" s="11" t="s">
        <v>16</v>
      </c>
      <c r="S1" s="9" t="s">
        <v>19</v>
      </c>
      <c r="T1" s="9" t="s">
        <v>20</v>
      </c>
      <c r="U1" s="19" t="s">
        <v>24</v>
      </c>
      <c r="V1" s="19" t="s">
        <v>21</v>
      </c>
      <c r="W1" s="9" t="s">
        <v>25</v>
      </c>
      <c r="X1" s="19" t="s">
        <v>26</v>
      </c>
      <c r="Y1" s="19" t="s">
        <v>27</v>
      </c>
      <c r="Z1" s="19" t="s">
        <v>28</v>
      </c>
      <c r="AA1" s="9" t="s">
        <v>29</v>
      </c>
      <c r="AB1" s="19" t="s">
        <v>31</v>
      </c>
      <c r="AC1" s="19" t="s">
        <v>30</v>
      </c>
      <c r="AD1" s="8" t="s">
        <v>61</v>
      </c>
    </row>
    <row r="2" spans="1:30" ht="18">
      <c r="A2" s="2">
        <v>11111</v>
      </c>
      <c r="B2" s="2" t="s">
        <v>7</v>
      </c>
      <c r="C2" s="2" t="s">
        <v>6</v>
      </c>
      <c r="D2" s="2" t="b">
        <v>0</v>
      </c>
      <c r="E2" s="3">
        <v>33948</v>
      </c>
      <c r="F2" s="3" t="s">
        <v>17</v>
      </c>
      <c r="G2" s="3" t="s">
        <v>50</v>
      </c>
      <c r="H2" s="16">
        <v>222</v>
      </c>
      <c r="I2" s="16">
        <v>6</v>
      </c>
      <c r="J2" s="3" t="s">
        <v>52</v>
      </c>
      <c r="K2" s="4">
        <f ca="1">IF(MONTH(TODAY())&gt;MONTH(E2),YEAR(TODAY())-YEAR(E2),IF(AND(MONTH(TODAY())=MONTH(E2),DAY(TODAY())&gt;=DAY(E2)),YEAR(TODAY())-YEAR(E2),(YEAR(TODAY())-YEAR(E2))-1))</f>
        <v>12</v>
      </c>
      <c r="L2" s="2">
        <v>70</v>
      </c>
      <c r="M2" s="2">
        <v>158</v>
      </c>
      <c r="N2" s="5">
        <f>(M2/(L2*L2))*703</f>
        <v>22.66816326530612</v>
      </c>
      <c r="O2" s="10">
        <v>0.041666666666666664</v>
      </c>
      <c r="P2" s="6" t="str">
        <f>IF(K2&lt;9,"10:10",IF(K2=9,"9:45",IF(K2=10,"9:30",IF(K2=11,"9:15",IF(K2=12,"9:00",IF(K2=13,"8:00",IF(K2=14,"8:00",IF(K2=15,"7:45",""))))))))</f>
        <v>9:00</v>
      </c>
      <c r="Q2" s="14" t="str">
        <f>IF($K2&lt;9,"11:15",IF($K2=9,"11:00",IF($K2=10,"10:45",IF($K2=11,"10:30",IF($K2=12,"10:15",IF($K2={13,14,15},"10:00",IF($K2={16,17,18},"9:45","")))))))</f>
        <v>10:15</v>
      </c>
      <c r="R2" s="39" t="str">
        <f>IF(AND(F2="M",O2&lt;P2+"0:01"),"1",IF(AND(F2="F",O2&lt;Q2+"0:01"),"1",""))</f>
        <v>1</v>
      </c>
      <c r="S2" s="2">
        <v>25</v>
      </c>
      <c r="T2" s="2">
        <v>25</v>
      </c>
      <c r="U2" s="7" t="str">
        <f>IF(AND($F2="M",$K2&lt;15),"25",IF(AND($F2="M",$K2&gt;14),"26",IF(AND($F2="F",$K2&lt;13),"26",IF(AND($F2="F",$K2&gt;12),"27",""))))</f>
        <v>25</v>
      </c>
      <c r="V2" s="39" t="str">
        <f>IF(AND(S2&gt;U2-1,T2&gt;U2-1),"1","")</f>
        <v>1</v>
      </c>
      <c r="W2" s="2">
        <v>29</v>
      </c>
      <c r="X2" s="18" t="str">
        <f>IF(AND($K2=8,$F2="M"),"18",IF(AND($K2=9,$F2="M"),"20",IF(AND($K2=10,$F2="M"),"22",IF(AND($K2=11,$F2="M"),"25",IF(AND($K2=12,$F2="M"),"28",IF(AND($K2=13,$F2="M"),"30",IF(AND($K2=14,$F2="M"),"32,""")))))))</f>
        <v>28</v>
      </c>
      <c r="Y2" s="18" t="str">
        <f>IF($K2=8,"18",IF($K2=9,"20",IF($K2=10,"22",IF($K2=11,"24",IF($K2=12,"26",IF($K2=13,"28",IF($K2=14,"30",IF($K2=15,"32",""))))))))</f>
        <v>26</v>
      </c>
      <c r="Z2" s="38" t="str">
        <f>IF(AND(F2="M",W2&gt;X2-1),"1",IF(AND(F2="F",W2&gt;Y2-1),"1",""))</f>
        <v>1</v>
      </c>
      <c r="AA2" s="2">
        <v>13</v>
      </c>
      <c r="AB2" s="21">
        <f>IF(AND(F2="M",K2&gt;0),K2,IF(AND(F2="F",K2&lt;9),"6",IF(AND(F2="F",K2&lt;11),"7",IF(AND(F2="F",K2&lt;14),"8",IF(AND(F2="F",K2&gt;13),"9","")))))</f>
        <v>12</v>
      </c>
      <c r="AC2" s="38" t="str">
        <f>IF(AA2&gt;AB2-1,"1","")</f>
        <v>1</v>
      </c>
      <c r="AD2" s="40" t="str">
        <f>IF(AND(AC2="1",Z2="1",V2="1",R2="1"),"1","")</f>
        <v>1</v>
      </c>
    </row>
    <row r="3" ht="15.75">
      <c r="R3" s="12"/>
    </row>
    <row r="5" spans="1:30" s="22" customFormat="1" ht="15.75">
      <c r="A5" s="22" t="s">
        <v>59</v>
      </c>
      <c r="B5" s="22">
        <f>COUNTA(B2:B2)</f>
        <v>1</v>
      </c>
      <c r="D5" s="22">
        <f>COUNTIF(D2:D3,"TRUE")</f>
        <v>0</v>
      </c>
      <c r="H5" s="23"/>
      <c r="I5" s="23"/>
      <c r="J5" s="27"/>
      <c r="L5" s="22">
        <f>AVERAGE(L2:L4)</f>
        <v>70</v>
      </c>
      <c r="M5" s="22">
        <f>AVERAGE(M2:M4)</f>
        <v>158</v>
      </c>
      <c r="N5" s="24">
        <f>AVERAGE(N2:N4)</f>
        <v>22.66816326530612</v>
      </c>
      <c r="R5" s="22">
        <f>COUNTIF(R2:R2,"1")</f>
        <v>1</v>
      </c>
      <c r="S5" s="22">
        <f>AVERAGE(S2:S4)</f>
        <v>25</v>
      </c>
      <c r="T5" s="22">
        <f>AVERAGE(T2:T4)</f>
        <v>25</v>
      </c>
      <c r="V5" s="22">
        <f>COUNTIF(V2:V4,"1")</f>
        <v>1</v>
      </c>
      <c r="W5" s="22">
        <f>AVERAGE(W2:W4)</f>
        <v>29</v>
      </c>
      <c r="Z5" s="22">
        <f>COUNTIF(Z2:Z4,"1")</f>
        <v>1</v>
      </c>
      <c r="AA5" s="22">
        <f>AVERAGE(AA2:AA4)</f>
        <v>13</v>
      </c>
      <c r="AC5" s="22">
        <f>COUNTIF(AC2:AC4,"1")</f>
        <v>1</v>
      </c>
      <c r="AD5" s="22">
        <f>COUNTIF(AD2:AD2,"1")</f>
        <v>1</v>
      </c>
    </row>
    <row r="6" spans="1:30" s="29" customFormat="1" ht="15">
      <c r="A6" s="32" t="s">
        <v>60</v>
      </c>
      <c r="H6" s="30"/>
      <c r="I6" s="30"/>
      <c r="J6" s="31"/>
      <c r="R6" s="32">
        <f>SUM(R5-$D5)</f>
        <v>1</v>
      </c>
      <c r="V6" s="32">
        <f>SUM(V5-$D5)</f>
        <v>1</v>
      </c>
      <c r="Z6" s="32">
        <f>SUM(Z5-$D5)</f>
        <v>1</v>
      </c>
      <c r="AC6" s="32">
        <f>SUM(AC5-$D5)</f>
        <v>1</v>
      </c>
      <c r="AD6" s="3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pane xSplit="3" topLeftCell="D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2.00390625" style="2" customWidth="1"/>
    <col min="2" max="2" width="1.8515625" style="2" customWidth="1"/>
    <col min="3" max="3" width="5.7109375" style="2" customWidth="1"/>
    <col min="4" max="4" width="9.140625" style="2" customWidth="1"/>
    <col min="5" max="5" width="10.140625" style="2" bestFit="1" customWidth="1"/>
    <col min="6" max="7" width="7.8515625" style="2" customWidth="1"/>
    <col min="8" max="9" width="7.8515625" style="16" customWidth="1"/>
    <col min="10" max="10" width="9.140625" style="3" customWidth="1"/>
    <col min="11" max="11" width="6.57421875" style="7" customWidth="1"/>
    <col min="12" max="15" width="9.140625" style="2" customWidth="1"/>
    <col min="16" max="17" width="9.140625" style="7" customWidth="1"/>
    <col min="18" max="18" width="14.00390625" style="13" bestFit="1" customWidth="1"/>
    <col min="19" max="20" width="9.140625" style="2" customWidth="1"/>
    <col min="21" max="22" width="9.140625" style="7" customWidth="1"/>
    <col min="23" max="23" width="9.140625" style="2" customWidth="1"/>
    <col min="24" max="25" width="9.140625" style="7" customWidth="1"/>
    <col min="26" max="26" width="12.57421875" style="7" bestFit="1" customWidth="1"/>
    <col min="27" max="27" width="9.140625" style="2" customWidth="1"/>
    <col min="28" max="28" width="10.28125" style="20" customWidth="1"/>
    <col min="29" max="29" width="12.57421875" style="20" bestFit="1" customWidth="1"/>
    <col min="30" max="30" width="10.00390625" style="7" customWidth="1"/>
    <col min="31" max="16384" width="9.140625" style="2" customWidth="1"/>
  </cols>
  <sheetData>
    <row r="1" spans="1:30" s="9" customFormat="1" ht="15.75">
      <c r="A1" s="9" t="s">
        <v>12</v>
      </c>
      <c r="B1" s="9" t="s">
        <v>1</v>
      </c>
      <c r="C1" s="9" t="s">
        <v>0</v>
      </c>
      <c r="D1" s="9" t="s">
        <v>58</v>
      </c>
      <c r="E1" s="9" t="s">
        <v>2</v>
      </c>
      <c r="F1" s="9" t="s">
        <v>10</v>
      </c>
      <c r="G1" s="9" t="s">
        <v>32</v>
      </c>
      <c r="H1" s="15" t="s">
        <v>22</v>
      </c>
      <c r="I1" s="15" t="s">
        <v>23</v>
      </c>
      <c r="J1" s="26" t="s">
        <v>51</v>
      </c>
      <c r="K1" s="9" t="s">
        <v>11</v>
      </c>
      <c r="L1" s="9" t="s">
        <v>3</v>
      </c>
      <c r="M1" s="9" t="s">
        <v>4</v>
      </c>
      <c r="N1" s="9" t="s">
        <v>5</v>
      </c>
      <c r="O1" s="9" t="s">
        <v>13</v>
      </c>
      <c r="P1" s="9" t="s">
        <v>14</v>
      </c>
      <c r="Q1" s="9" t="s">
        <v>15</v>
      </c>
      <c r="R1" s="11" t="s">
        <v>16</v>
      </c>
      <c r="S1" s="9" t="s">
        <v>19</v>
      </c>
      <c r="T1" s="9" t="s">
        <v>20</v>
      </c>
      <c r="U1" s="19" t="s">
        <v>24</v>
      </c>
      <c r="V1" s="19" t="s">
        <v>21</v>
      </c>
      <c r="W1" s="9" t="s">
        <v>25</v>
      </c>
      <c r="X1" s="19" t="s">
        <v>26</v>
      </c>
      <c r="Y1" s="19" t="s">
        <v>27</v>
      </c>
      <c r="Z1" s="19" t="s">
        <v>28</v>
      </c>
      <c r="AA1" s="9" t="s">
        <v>29</v>
      </c>
      <c r="AB1" s="19" t="s">
        <v>31</v>
      </c>
      <c r="AC1" s="19" t="s">
        <v>30</v>
      </c>
      <c r="AD1" s="8" t="s">
        <v>61</v>
      </c>
    </row>
    <row r="2" spans="1:30" ht="18">
      <c r="A2" s="2">
        <v>22222</v>
      </c>
      <c r="B2" s="2" t="s">
        <v>9</v>
      </c>
      <c r="C2" s="2" t="s">
        <v>8</v>
      </c>
      <c r="D2" s="2" t="b">
        <v>1</v>
      </c>
      <c r="E2" s="3">
        <v>34281</v>
      </c>
      <c r="F2" s="3" t="s">
        <v>18</v>
      </c>
      <c r="G2" s="3" t="s">
        <v>50</v>
      </c>
      <c r="H2" s="16">
        <v>222</v>
      </c>
      <c r="I2" s="16">
        <v>6</v>
      </c>
      <c r="J2" s="3" t="s">
        <v>53</v>
      </c>
      <c r="K2" s="4">
        <f ca="1">IF(MONTH(TODAY())&gt;MONTH(E2),YEAR(TODAY())-YEAR(E2),IF(AND(MONTH(TODAY())=MONTH(E2),DAY(TODAY())&gt;=DAY(E2)),YEAR(TODAY())-YEAR(E2),(YEAR(TODAY())-YEAR(E2))-1))</f>
        <v>11</v>
      </c>
      <c r="L2" s="2">
        <v>61</v>
      </c>
      <c r="M2" s="2">
        <v>110</v>
      </c>
      <c r="N2" s="5">
        <f>(M2/(L2*L2))*703</f>
        <v>20.782047836603063</v>
      </c>
      <c r="O2" s="10">
        <v>0.37222222222222223</v>
      </c>
      <c r="P2" s="6" t="str">
        <f>IF(K2&lt;9,"10:10",IF(K2=9,"9:45",IF(K2=10,"9:30",IF(K2=11,"9:15",IF(K2=12,"9:00",IF(K2=13,"8:00",IF(K2=14,"8:00",IF(K2=15,"7:45",""))))))))</f>
        <v>9:15</v>
      </c>
      <c r="Q2" s="14" t="str">
        <f>IF($K2&lt;9,"11:15",IF($K2=9,"11:00",IF($K2=10,"10:45",IF($K2=11,"10:30",IF($K2=12,"10:15",IF($K2={13,14,15},"10:00",IF($K2={16,17,18},"9:45","")))))))</f>
        <v>10:30</v>
      </c>
      <c r="R2" s="12" t="str">
        <f>IF(AND(F2="M",O2&lt;P2+"0:01"),"1",IF(AND(F2="F",O2&lt;Q2+"0:01"),"1",""))</f>
        <v>1</v>
      </c>
      <c r="S2" s="2">
        <v>25</v>
      </c>
      <c r="T2" s="2">
        <v>26</v>
      </c>
      <c r="U2" s="7" t="str">
        <f>IF(AND($F2="M",$K2&lt;15),"25",IF(AND($F2="M",$K2&gt;14),"26",IF(AND($F2="F",$K2&lt;13),"26",IF(AND($F2="F",$K2&gt;12),"27",""))))</f>
        <v>26</v>
      </c>
      <c r="V2" s="39">
        <f>IF(AND(S2&gt;U2-1,T2&gt;U2-1),"1","")</f>
      </c>
      <c r="W2" s="2">
        <v>50</v>
      </c>
      <c r="X2" s="18" t="b">
        <f>IF(AND($K2=8,$F2="M"),"18",IF(AND($K2=9,$F2="M"),"20",IF(AND($K2=10,$F2="M"),"22",IF(AND($K2=11,$F2="M"),"25",IF(AND($K2=12,$F2="M"),"28",IF(AND($K2=13,$F2="M"),"30",IF(AND($K2=14,$F2="M"),"32,""")))))))</f>
        <v>0</v>
      </c>
      <c r="Y2" s="18" t="str">
        <f>IF($K2=8,"18",IF($K2=9,"20",IF($K2=10,"22",IF($K2=11,"24",IF($K2=12,"26",IF($K2=13,"28",IF($K2=14,"30",IF($K2=15,"32",""))))))))</f>
        <v>24</v>
      </c>
      <c r="Z2" s="17" t="str">
        <f>IF(AND(F2="M",W2&gt;X2-1),"1",IF(AND(F2="F",W2&gt;Y2-1),"1",""))</f>
        <v>1</v>
      </c>
      <c r="AA2" s="2">
        <v>5</v>
      </c>
      <c r="AB2" s="21" t="str">
        <f>IF(AND(F2="M",K2&gt;0),K2,IF(AND(F2="F",K2&lt;9),"6",IF(AND(F2="F",K2&lt;11),"7",IF(AND(F2="F",K2&lt;14),"8",IF(AND(F2="F",K2&gt;13),"9","")))))</f>
        <v>8</v>
      </c>
      <c r="AC2" s="38">
        <f>IF(AA2&gt;AB2-1,"1","")</f>
      </c>
      <c r="AD2" s="40">
        <f>IF(AND(AC2="1",Z2="1",V2="1",R2="1"),"1","")</f>
      </c>
    </row>
    <row r="3" ht="15.75">
      <c r="R3" s="12"/>
    </row>
    <row r="5" spans="1:30" s="22" customFormat="1" ht="15.75">
      <c r="A5" s="22" t="s">
        <v>59</v>
      </c>
      <c r="B5" s="22">
        <f>COUNTA(B2:B2)</f>
        <v>1</v>
      </c>
      <c r="D5" s="22">
        <f>COUNTIF(D2:D3,"TRUE")</f>
        <v>1</v>
      </c>
      <c r="H5" s="23"/>
      <c r="I5" s="23"/>
      <c r="J5" s="27"/>
      <c r="L5" s="22">
        <f>AVERAGE(L2:L4)</f>
        <v>61</v>
      </c>
      <c r="M5" s="22">
        <f>AVERAGE(M2:M4)</f>
        <v>110</v>
      </c>
      <c r="N5" s="24">
        <f>AVERAGE(N2:N4)</f>
        <v>20.782047836603063</v>
      </c>
      <c r="R5" s="22">
        <f>COUNTIF(R2:R2,"1")</f>
        <v>1</v>
      </c>
      <c r="S5" s="22">
        <f>AVERAGE(S2:S4)</f>
        <v>25</v>
      </c>
      <c r="T5" s="22">
        <f>AVERAGE(T2:T4)</f>
        <v>26</v>
      </c>
      <c r="V5" s="22">
        <f>COUNTIF(V2:V4,"1")</f>
        <v>0</v>
      </c>
      <c r="W5" s="22">
        <f>AVERAGE(W2:W4)</f>
        <v>50</v>
      </c>
      <c r="Z5" s="22">
        <f>COUNTIF(Z2:Z4,"1")</f>
        <v>1</v>
      </c>
      <c r="AA5" s="22">
        <f>AVERAGE(AA2:AA4)</f>
        <v>5</v>
      </c>
      <c r="AC5" s="22">
        <f>COUNTIF(AC2:AC4,"1")</f>
        <v>0</v>
      </c>
      <c r="AD5" s="22">
        <f>COUNTIF(AD2:AD2,"1")</f>
        <v>0</v>
      </c>
    </row>
    <row r="6" spans="1:30" s="29" customFormat="1" ht="15">
      <c r="A6" s="32" t="s">
        <v>60</v>
      </c>
      <c r="H6" s="30"/>
      <c r="I6" s="30"/>
      <c r="J6" s="31"/>
      <c r="R6" s="32">
        <f>SUM(R5-$D5)</f>
        <v>0</v>
      </c>
      <c r="V6" s="32">
        <f>SUM(V5-$D5)</f>
        <v>-1</v>
      </c>
      <c r="Z6" s="32">
        <f>SUM(Z5-$D5)</f>
        <v>0</v>
      </c>
      <c r="AC6" s="32">
        <f>SUM(AC5-$D5)</f>
        <v>-1</v>
      </c>
      <c r="AD6" s="3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pane xSplit="3" topLeftCell="D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2.00390625" style="2" customWidth="1"/>
    <col min="2" max="2" width="1.8515625" style="2" customWidth="1"/>
    <col min="3" max="3" width="5.7109375" style="2" customWidth="1"/>
    <col min="4" max="4" width="9.140625" style="2" customWidth="1"/>
    <col min="5" max="5" width="10.140625" style="2" bestFit="1" customWidth="1"/>
    <col min="6" max="7" width="7.8515625" style="2" customWidth="1"/>
    <col min="8" max="9" width="7.8515625" style="16" customWidth="1"/>
    <col min="10" max="10" width="9.140625" style="3" customWidth="1"/>
    <col min="11" max="11" width="6.57421875" style="7" customWidth="1"/>
    <col min="12" max="15" width="9.140625" style="2" customWidth="1"/>
    <col min="16" max="17" width="9.140625" style="7" customWidth="1"/>
    <col min="18" max="18" width="14.00390625" style="13" bestFit="1" customWidth="1"/>
    <col min="19" max="20" width="9.140625" style="2" customWidth="1"/>
    <col min="21" max="22" width="9.140625" style="7" customWidth="1"/>
    <col min="23" max="23" width="9.140625" style="2" customWidth="1"/>
    <col min="24" max="25" width="9.140625" style="7" customWidth="1"/>
    <col min="26" max="26" width="12.57421875" style="7" bestFit="1" customWidth="1"/>
    <col min="27" max="27" width="9.140625" style="2" customWidth="1"/>
    <col min="28" max="28" width="10.28125" style="20" customWidth="1"/>
    <col min="29" max="29" width="12.57421875" style="20" bestFit="1" customWidth="1"/>
    <col min="30" max="30" width="10.00390625" style="7" customWidth="1"/>
    <col min="31" max="16384" width="9.140625" style="2" customWidth="1"/>
  </cols>
  <sheetData>
    <row r="1" spans="1:30" s="9" customFormat="1" ht="15.75">
      <c r="A1" s="9" t="s">
        <v>12</v>
      </c>
      <c r="B1" s="9" t="s">
        <v>1</v>
      </c>
      <c r="C1" s="9" t="s">
        <v>0</v>
      </c>
      <c r="D1" s="9" t="s">
        <v>58</v>
      </c>
      <c r="E1" s="9" t="s">
        <v>2</v>
      </c>
      <c r="F1" s="9" t="s">
        <v>10</v>
      </c>
      <c r="G1" s="9" t="s">
        <v>32</v>
      </c>
      <c r="H1" s="15" t="s">
        <v>22</v>
      </c>
      <c r="I1" s="15" t="s">
        <v>23</v>
      </c>
      <c r="J1" s="26" t="s">
        <v>51</v>
      </c>
      <c r="K1" s="9" t="s">
        <v>11</v>
      </c>
      <c r="L1" s="9" t="s">
        <v>3</v>
      </c>
      <c r="M1" s="9" t="s">
        <v>4</v>
      </c>
      <c r="N1" s="9" t="s">
        <v>5</v>
      </c>
      <c r="O1" s="9" t="s">
        <v>13</v>
      </c>
      <c r="P1" s="9" t="s">
        <v>14</v>
      </c>
      <c r="Q1" s="9" t="s">
        <v>15</v>
      </c>
      <c r="R1" s="11" t="s">
        <v>16</v>
      </c>
      <c r="S1" s="9" t="s">
        <v>19</v>
      </c>
      <c r="T1" s="9" t="s">
        <v>20</v>
      </c>
      <c r="U1" s="19" t="s">
        <v>24</v>
      </c>
      <c r="V1" s="19" t="s">
        <v>21</v>
      </c>
      <c r="W1" s="9" t="s">
        <v>25</v>
      </c>
      <c r="X1" s="19" t="s">
        <v>26</v>
      </c>
      <c r="Y1" s="19" t="s">
        <v>27</v>
      </c>
      <c r="Z1" s="19" t="s">
        <v>28</v>
      </c>
      <c r="AA1" s="9" t="s">
        <v>29</v>
      </c>
      <c r="AB1" s="19" t="s">
        <v>31</v>
      </c>
      <c r="AC1" s="19" t="s">
        <v>30</v>
      </c>
      <c r="AD1" s="8" t="s">
        <v>61</v>
      </c>
    </row>
    <row r="2" spans="1:30" ht="18">
      <c r="A2" s="2">
        <v>22222</v>
      </c>
      <c r="B2" s="2" t="s">
        <v>9</v>
      </c>
      <c r="C2" s="2" t="s">
        <v>8</v>
      </c>
      <c r="D2" s="2" t="b">
        <v>1</v>
      </c>
      <c r="E2" s="3">
        <v>34281</v>
      </c>
      <c r="F2" s="3" t="s">
        <v>18</v>
      </c>
      <c r="G2" s="3" t="s">
        <v>50</v>
      </c>
      <c r="H2" s="16">
        <v>222</v>
      </c>
      <c r="I2" s="16">
        <v>6</v>
      </c>
      <c r="J2" s="3" t="s">
        <v>53</v>
      </c>
      <c r="K2" s="4">
        <f ca="1">IF(MONTH(TODAY())&gt;MONTH(E2),YEAR(TODAY())-YEAR(E2),IF(AND(MONTH(TODAY())=MONTH(E2),DAY(TODAY())&gt;=DAY(E2)),YEAR(TODAY())-YEAR(E2),(YEAR(TODAY())-YEAR(E2))-1))</f>
        <v>11</v>
      </c>
      <c r="L2" s="2">
        <v>61</v>
      </c>
      <c r="M2" s="2">
        <v>110</v>
      </c>
      <c r="N2" s="5">
        <f>(M2/(L2*L2))*703</f>
        <v>20.782047836603063</v>
      </c>
      <c r="O2" s="10">
        <v>0.37222222222222223</v>
      </c>
      <c r="P2" s="6" t="str">
        <f>IF(K2&lt;9,"10:10",IF(K2=9,"9:45",IF(K2=10,"9:30",IF(K2=11,"9:15",IF(K2=12,"9:00",IF(K2=13,"8:00",IF(K2=14,"8:00",IF(K2=15,"7:45",""))))))))</f>
        <v>9:15</v>
      </c>
      <c r="Q2" s="14" t="str">
        <f>IF($K2&lt;9,"11:15",IF($K2=9,"11:00",IF($K2=10,"10:45",IF($K2=11,"10:30",IF($K2=12,"10:15",IF($K2={13,14,15},"10:00",IF($K2={16,17,18},"9:45","")))))))</f>
        <v>10:30</v>
      </c>
      <c r="R2" s="12" t="str">
        <f>IF(AND(F2="M",O2&lt;P2+"0:01"),"1",IF(AND(F2="F",O2&lt;Q2+"0:01"),"1",""))</f>
        <v>1</v>
      </c>
      <c r="S2" s="2">
        <v>25</v>
      </c>
      <c r="T2" s="2">
        <v>26</v>
      </c>
      <c r="U2" s="7" t="str">
        <f>IF(AND($F2="M",$K2&lt;15),"25",IF(AND($F2="M",$K2&gt;14),"26",IF(AND($F2="F",$K2&lt;13),"26",IF(AND($F2="F",$K2&gt;12),"27",""))))</f>
        <v>26</v>
      </c>
      <c r="V2" s="39">
        <f>IF(AND(S2&gt;U2-1,T2&gt;U2-1),"1","")</f>
      </c>
      <c r="W2" s="2">
        <v>50</v>
      </c>
      <c r="X2" s="18" t="b">
        <f>IF(AND($K2=8,$F2="M"),"18",IF(AND($K2=9,$F2="M"),"20",IF(AND($K2=10,$F2="M"),"22",IF(AND($K2=11,$F2="M"),"25",IF(AND($K2=12,$F2="M"),"28",IF(AND($K2=13,$F2="M"),"30",IF(AND($K2=14,$F2="M"),"32,""")))))))</f>
        <v>0</v>
      </c>
      <c r="Y2" s="18" t="str">
        <f>IF($K2=8,"18",IF($K2=9,"20",IF($K2=10,"22",IF($K2=11,"24",IF($K2=12,"26",IF($K2=13,"28",IF($K2=14,"30",IF($K2=15,"32",""))))))))</f>
        <v>24</v>
      </c>
      <c r="Z2" s="17" t="str">
        <f>IF(AND(F2="M",W2&gt;X2-1),"1",IF(AND(F2="F",W2&gt;Y2-1),"1",""))</f>
        <v>1</v>
      </c>
      <c r="AA2" s="2">
        <v>5</v>
      </c>
      <c r="AB2" s="21" t="str">
        <f>IF(AND(F2="M",K2&gt;0),K2,IF(AND(F2="F",K2&lt;9),"6",IF(AND(F2="F",K2&lt;11),"7",IF(AND(F2="F",K2&lt;14),"8",IF(AND(F2="F",K2&gt;13),"9","")))))</f>
        <v>8</v>
      </c>
      <c r="AC2" s="38">
        <f>IF(AA2&gt;AB2-1,"1","")</f>
      </c>
      <c r="AD2" s="40">
        <f>IF(AND(AC2="1",Z2="1",V2="1",R2="1"),"1","")</f>
      </c>
    </row>
    <row r="3" ht="15.75">
      <c r="R3" s="12"/>
    </row>
    <row r="5" spans="1:30" s="22" customFormat="1" ht="15.75">
      <c r="A5" s="22" t="s">
        <v>59</v>
      </c>
      <c r="B5" s="22">
        <f>COUNTA(B2:B2)</f>
        <v>1</v>
      </c>
      <c r="D5" s="22">
        <f>COUNTIF(D2:D3,"TRUE")</f>
        <v>1</v>
      </c>
      <c r="H5" s="23"/>
      <c r="I5" s="23"/>
      <c r="J5" s="27"/>
      <c r="L5" s="22">
        <f>AVERAGE(L2:L4)</f>
        <v>61</v>
      </c>
      <c r="M5" s="22">
        <f>AVERAGE(M2:M4)</f>
        <v>110</v>
      </c>
      <c r="N5" s="24">
        <f>AVERAGE(N2:N4)</f>
        <v>20.782047836603063</v>
      </c>
      <c r="R5" s="22">
        <f>COUNTIF(R2:R2,"1")</f>
        <v>1</v>
      </c>
      <c r="S5" s="22">
        <f>AVERAGE(S2:S4)</f>
        <v>25</v>
      </c>
      <c r="T5" s="22">
        <f>AVERAGE(T2:T4)</f>
        <v>26</v>
      </c>
      <c r="V5" s="22">
        <f>COUNTIF(V2:V4,"1")</f>
        <v>0</v>
      </c>
      <c r="W5" s="22">
        <f>AVERAGE(W2:W4)</f>
        <v>50</v>
      </c>
      <c r="Z5" s="22">
        <f>COUNTIF(Z2:Z4,"1")</f>
        <v>1</v>
      </c>
      <c r="AA5" s="22">
        <f>AVERAGE(AA2:AA4)</f>
        <v>5</v>
      </c>
      <c r="AC5" s="22">
        <f>COUNTIF(AC2:AC4,"1")</f>
        <v>0</v>
      </c>
      <c r="AD5" s="22">
        <f>COUNTIF(AD2:AD2,"1")</f>
        <v>0</v>
      </c>
    </row>
    <row r="6" spans="1:30" s="29" customFormat="1" ht="15">
      <c r="A6" s="32" t="s">
        <v>60</v>
      </c>
      <c r="H6" s="30"/>
      <c r="I6" s="30"/>
      <c r="J6" s="31"/>
      <c r="R6" s="32">
        <f>SUM(R5-$D5)</f>
        <v>0</v>
      </c>
      <c r="V6" s="32">
        <f>SUM(V5-$D5)</f>
        <v>-1</v>
      </c>
      <c r="Z6" s="32">
        <f>SUM(Z5-$D5)</f>
        <v>0</v>
      </c>
      <c r="AC6" s="32">
        <f>SUM(AC5-$D5)</f>
        <v>-1</v>
      </c>
      <c r="AD6" s="3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pane xSplit="3" topLeftCell="D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2.00390625" style="2" customWidth="1"/>
    <col min="2" max="2" width="1.8515625" style="2" customWidth="1"/>
    <col min="3" max="3" width="5.7109375" style="2" customWidth="1"/>
    <col min="4" max="4" width="9.140625" style="2" customWidth="1"/>
    <col min="5" max="5" width="10.140625" style="2" bestFit="1" customWidth="1"/>
    <col min="6" max="7" width="7.8515625" style="2" customWidth="1"/>
    <col min="8" max="9" width="7.8515625" style="16" customWidth="1"/>
    <col min="10" max="10" width="9.140625" style="3" customWidth="1"/>
    <col min="11" max="11" width="6.57421875" style="7" customWidth="1"/>
    <col min="12" max="15" width="9.140625" style="2" customWidth="1"/>
    <col min="16" max="17" width="9.140625" style="7" customWidth="1"/>
    <col min="18" max="18" width="14.00390625" style="13" bestFit="1" customWidth="1"/>
    <col min="19" max="20" width="9.140625" style="2" customWidth="1"/>
    <col min="21" max="22" width="9.140625" style="7" customWidth="1"/>
    <col min="23" max="23" width="9.140625" style="2" customWidth="1"/>
    <col min="24" max="25" width="9.140625" style="7" customWidth="1"/>
    <col min="26" max="26" width="12.57421875" style="7" bestFit="1" customWidth="1"/>
    <col min="27" max="27" width="9.140625" style="2" customWidth="1"/>
    <col min="28" max="28" width="10.28125" style="20" customWidth="1"/>
    <col min="29" max="29" width="12.57421875" style="20" bestFit="1" customWidth="1"/>
    <col min="30" max="30" width="10.00390625" style="7" customWidth="1"/>
    <col min="31" max="16384" width="9.140625" style="2" customWidth="1"/>
  </cols>
  <sheetData>
    <row r="1" spans="1:30" s="9" customFormat="1" ht="15.75">
      <c r="A1" s="9" t="s">
        <v>12</v>
      </c>
      <c r="B1" s="9" t="s">
        <v>1</v>
      </c>
      <c r="C1" s="9" t="s">
        <v>0</v>
      </c>
      <c r="D1" s="9" t="s">
        <v>58</v>
      </c>
      <c r="E1" s="9" t="s">
        <v>2</v>
      </c>
      <c r="F1" s="9" t="s">
        <v>10</v>
      </c>
      <c r="G1" s="9" t="s">
        <v>32</v>
      </c>
      <c r="H1" s="15" t="s">
        <v>22</v>
      </c>
      <c r="I1" s="15" t="s">
        <v>23</v>
      </c>
      <c r="J1" s="26" t="s">
        <v>51</v>
      </c>
      <c r="K1" s="9" t="s">
        <v>11</v>
      </c>
      <c r="L1" s="9" t="s">
        <v>3</v>
      </c>
      <c r="M1" s="9" t="s">
        <v>4</v>
      </c>
      <c r="N1" s="9" t="s">
        <v>5</v>
      </c>
      <c r="O1" s="9" t="s">
        <v>13</v>
      </c>
      <c r="P1" s="9" t="s">
        <v>14</v>
      </c>
      <c r="Q1" s="9" t="s">
        <v>15</v>
      </c>
      <c r="R1" s="11" t="s">
        <v>16</v>
      </c>
      <c r="S1" s="9" t="s">
        <v>19</v>
      </c>
      <c r="T1" s="9" t="s">
        <v>20</v>
      </c>
      <c r="U1" s="19" t="s">
        <v>24</v>
      </c>
      <c r="V1" s="19" t="s">
        <v>21</v>
      </c>
      <c r="W1" s="9" t="s">
        <v>25</v>
      </c>
      <c r="X1" s="19" t="s">
        <v>26</v>
      </c>
      <c r="Y1" s="19" t="s">
        <v>27</v>
      </c>
      <c r="Z1" s="19" t="s">
        <v>28</v>
      </c>
      <c r="AA1" s="9" t="s">
        <v>29</v>
      </c>
      <c r="AB1" s="19" t="s">
        <v>31</v>
      </c>
      <c r="AC1" s="19" t="s">
        <v>30</v>
      </c>
      <c r="AD1" s="8" t="s">
        <v>61</v>
      </c>
    </row>
    <row r="2" spans="1:30" ht="18">
      <c r="A2" s="2">
        <v>22222</v>
      </c>
      <c r="B2" s="2" t="s">
        <v>9</v>
      </c>
      <c r="C2" s="2" t="s">
        <v>8</v>
      </c>
      <c r="D2" s="2" t="b">
        <v>1</v>
      </c>
      <c r="E2" s="3">
        <v>34281</v>
      </c>
      <c r="F2" s="3" t="s">
        <v>18</v>
      </c>
      <c r="G2" s="3" t="s">
        <v>50</v>
      </c>
      <c r="H2" s="16">
        <v>222</v>
      </c>
      <c r="I2" s="16">
        <v>6</v>
      </c>
      <c r="J2" s="3" t="s">
        <v>53</v>
      </c>
      <c r="K2" s="4">
        <f ca="1">IF(MONTH(TODAY())&gt;MONTH(E2),YEAR(TODAY())-YEAR(E2),IF(AND(MONTH(TODAY())=MONTH(E2),DAY(TODAY())&gt;=DAY(E2)),YEAR(TODAY())-YEAR(E2),(YEAR(TODAY())-YEAR(E2))-1))</f>
        <v>11</v>
      </c>
      <c r="L2" s="2">
        <v>61</v>
      </c>
      <c r="M2" s="2">
        <v>110</v>
      </c>
      <c r="N2" s="5">
        <f>(M2/(L2*L2))*703</f>
        <v>20.782047836603063</v>
      </c>
      <c r="O2" s="10">
        <v>0.37222222222222223</v>
      </c>
      <c r="P2" s="6" t="str">
        <f>IF(K2&lt;9,"10:10",IF(K2=9,"9:45",IF(K2=10,"9:30",IF(K2=11,"9:15",IF(K2=12,"9:00",IF(K2=13,"8:00",IF(K2=14,"8:00",IF(K2=15,"7:45",""))))))))</f>
        <v>9:15</v>
      </c>
      <c r="Q2" s="14" t="str">
        <f>IF($K2&lt;9,"11:15",IF($K2=9,"11:00",IF($K2=10,"10:45",IF($K2=11,"10:30",IF($K2=12,"10:15",IF($K2={13,14,15},"10:00",IF($K2={16,17,18},"9:45","")))))))</f>
        <v>10:30</v>
      </c>
      <c r="R2" s="12" t="str">
        <f>IF(AND(F2="M",O2&lt;P2+"0:01"),"1",IF(AND(F2="F",O2&lt;Q2+"0:01"),"1",""))</f>
        <v>1</v>
      </c>
      <c r="S2" s="2">
        <v>25</v>
      </c>
      <c r="T2" s="2">
        <v>26</v>
      </c>
      <c r="U2" s="7" t="str">
        <f>IF(AND($F2="M",$K2&lt;15),"25",IF(AND($F2="M",$K2&gt;14),"26",IF(AND($F2="F",$K2&lt;13),"26",IF(AND($F2="F",$K2&gt;12),"27",""))))</f>
        <v>26</v>
      </c>
      <c r="V2" s="39">
        <f>IF(AND(S2&gt;U2-1,T2&gt;U2-1),"1","")</f>
      </c>
      <c r="W2" s="2">
        <v>50</v>
      </c>
      <c r="X2" s="18" t="b">
        <f>IF(AND($K2=8,$F2="M"),"18",IF(AND($K2=9,$F2="M"),"20",IF(AND($K2=10,$F2="M"),"22",IF(AND($K2=11,$F2="M"),"25",IF(AND($K2=12,$F2="M"),"28",IF(AND($K2=13,$F2="M"),"30",IF(AND($K2=14,$F2="M"),"32,""")))))))</f>
        <v>0</v>
      </c>
      <c r="Y2" s="18" t="str">
        <f>IF($K2=8,"18",IF($K2=9,"20",IF($K2=10,"22",IF($K2=11,"24",IF($K2=12,"26",IF($K2=13,"28",IF($K2=14,"30",IF($K2=15,"32",""))))))))</f>
        <v>24</v>
      </c>
      <c r="Z2" s="17" t="str">
        <f>IF(AND(F2="M",W2&gt;X2-1),"1",IF(AND(F2="F",W2&gt;Y2-1),"1",""))</f>
        <v>1</v>
      </c>
      <c r="AA2" s="2">
        <v>5</v>
      </c>
      <c r="AB2" s="21" t="str">
        <f>IF(AND(F2="M",K2&gt;0),K2,IF(AND(F2="F",K2&lt;9),"6",IF(AND(F2="F",K2&lt;11),"7",IF(AND(F2="F",K2&lt;14),"8",IF(AND(F2="F",K2&gt;13),"9","")))))</f>
        <v>8</v>
      </c>
      <c r="AC2" s="38">
        <f>IF(AA2&gt;AB2-1,"1","")</f>
      </c>
      <c r="AD2" s="40">
        <f>IF(AND(AC2="1",Z2="1",V2="1",R2="1"),"1","")</f>
      </c>
    </row>
    <row r="3" ht="15.75">
      <c r="R3" s="12"/>
    </row>
    <row r="5" spans="1:30" s="22" customFormat="1" ht="15.75">
      <c r="A5" s="22" t="s">
        <v>59</v>
      </c>
      <c r="B5" s="22">
        <f>COUNTA(B2:B2)</f>
        <v>1</v>
      </c>
      <c r="D5" s="22">
        <f>COUNTIF(D2:D3,"TRUE")</f>
        <v>1</v>
      </c>
      <c r="H5" s="23"/>
      <c r="I5" s="23"/>
      <c r="J5" s="27"/>
      <c r="L5" s="22">
        <f>AVERAGE(L2:L4)</f>
        <v>61</v>
      </c>
      <c r="M5" s="22">
        <f>AVERAGE(M2:M4)</f>
        <v>110</v>
      </c>
      <c r="N5" s="24">
        <f>AVERAGE(N2:N4)</f>
        <v>20.782047836603063</v>
      </c>
      <c r="R5" s="22">
        <f>COUNTIF(R2:R2,"1")</f>
        <v>1</v>
      </c>
      <c r="S5" s="22">
        <f>AVERAGE(S2:S4)</f>
        <v>25</v>
      </c>
      <c r="T5" s="22">
        <f>AVERAGE(T2:T4)</f>
        <v>26</v>
      </c>
      <c r="V5" s="22">
        <f>COUNTIF(V2:V4,"1")</f>
        <v>0</v>
      </c>
      <c r="W5" s="22">
        <f>AVERAGE(W2:W4)</f>
        <v>50</v>
      </c>
      <c r="Z5" s="22">
        <f>COUNTIF(Z2:Z4,"1")</f>
        <v>1</v>
      </c>
      <c r="AA5" s="22">
        <f>AVERAGE(AA2:AA4)</f>
        <v>5</v>
      </c>
      <c r="AC5" s="22">
        <f>COUNTIF(AC2:AC4,"1")</f>
        <v>0</v>
      </c>
      <c r="AD5" s="22">
        <f>COUNTIF(AD2:AD2,"1")</f>
        <v>0</v>
      </c>
    </row>
    <row r="6" spans="1:30" s="29" customFormat="1" ht="15">
      <c r="A6" s="32" t="s">
        <v>60</v>
      </c>
      <c r="H6" s="30"/>
      <c r="I6" s="30"/>
      <c r="J6" s="31"/>
      <c r="R6" s="32">
        <f>SUM(R5-$D5)</f>
        <v>0</v>
      </c>
      <c r="V6" s="32">
        <f>SUM(V5-$D5)</f>
        <v>-1</v>
      </c>
      <c r="Z6" s="32">
        <f>SUM(Z5-$D5)</f>
        <v>0</v>
      </c>
      <c r="AC6" s="32">
        <f>SUM(AC5-$D5)</f>
        <v>-1</v>
      </c>
      <c r="AD6" s="3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Tomassetti Clan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Record Form for Collecting and Submitting Fitness Data</dc:title>
  <dc:subject/>
  <dc:creator>Tomassetti</dc:creator>
  <cp:keywords/>
  <dc:description/>
  <cp:lastModifiedBy>Tomassetti</cp:lastModifiedBy>
  <cp:lastPrinted>2005-03-07T00:39:35Z</cp:lastPrinted>
  <dcterms:created xsi:type="dcterms:W3CDTF">2004-12-31T13:36:27Z</dcterms:created>
  <dcterms:modified xsi:type="dcterms:W3CDTF">2005-03-08T23:20:16Z</dcterms:modified>
  <cp:category/>
  <cp:version/>
  <cp:contentType/>
  <cp:contentStatus/>
</cp:coreProperties>
</file>